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nhiimpl1-my.sharepoint.com/personal/vinayjindal_nhit_co_in/Documents/Documents/Procurement NHIT FY26-27 - VJ/RFP NHIT FY26-27/RFP Painting works MHRP NSPPL/"/>
    </mc:Choice>
  </mc:AlternateContent>
  <xr:revisionPtr revIDLastSave="28" documentId="13_ncr:1_{FB6A1D22-8164-4906-9269-F54A2A39B751}" xr6:coauthVersionLast="47" xr6:coauthVersionMax="47" xr10:uidLastSave="{94068025-3EEB-45F8-A210-AE440EF1F9A5}"/>
  <bookViews>
    <workbookView xWindow="-110" yWindow="-110" windowWidth="19420" windowHeight="10300" xr2:uid="{00000000-000D-0000-FFFF-FFFF00000000}"/>
  </bookViews>
  <sheets>
    <sheet name="Abstract" sheetId="4" r:id="rId1"/>
    <sheet name="Summary" sheetId="3" r:id="rId2"/>
    <sheet name="Measurement Sheet" sheetId="1" r:id="rId3"/>
    <sheet name="calculation" sheetId="2" r:id="rId4"/>
  </sheets>
  <definedNames>
    <definedName name="_xlnm.Print_Area" localSheetId="2">'Measurement Sheet'!$A$1:$M$78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4" l="1"/>
  <c r="I55" i="1"/>
  <c r="I54" i="1"/>
  <c r="I53" i="1"/>
  <c r="I52" i="1"/>
  <c r="K18" i="1"/>
  <c r="K19" i="1"/>
  <c r="AG21" i="2"/>
  <c r="I7" i="1"/>
  <c r="C13" i="2"/>
  <c r="C21" i="2"/>
  <c r="C29" i="2"/>
  <c r="AG82" i="2"/>
  <c r="AH82" i="2"/>
  <c r="C11" i="2"/>
  <c r="C6" i="2"/>
  <c r="K68" i="1" l="1"/>
  <c r="K60" i="1"/>
  <c r="C24" i="2"/>
  <c r="K43" i="1"/>
  <c r="C20" i="2"/>
  <c r="B4" i="3"/>
  <c r="B33" i="1"/>
  <c r="I31" i="1"/>
  <c r="I30" i="1"/>
  <c r="I29" i="1"/>
  <c r="I28" i="1"/>
  <c r="C10" i="2"/>
  <c r="B3" i="3"/>
  <c r="B6" i="3" l="1"/>
  <c r="B50" i="1"/>
  <c r="B5" i="3" s="1"/>
  <c r="B4" i="1"/>
  <c r="C28" i="2"/>
  <c r="C25" i="2"/>
  <c r="C27" i="2"/>
  <c r="C26" i="2"/>
  <c r="K62" i="1" s="1"/>
  <c r="C17" i="2"/>
  <c r="C16" i="2"/>
  <c r="C19" i="2"/>
  <c r="C18" i="2"/>
  <c r="C8" i="2"/>
  <c r="K65" i="1"/>
  <c r="K64" i="1"/>
  <c r="K48" i="1"/>
  <c r="K47" i="1"/>
  <c r="K31" i="1"/>
  <c r="K30" i="1"/>
  <c r="K29" i="1"/>
  <c r="K28" i="1"/>
  <c r="K76" i="1"/>
  <c r="K75" i="1"/>
  <c r="K74" i="1"/>
  <c r="K73" i="1"/>
  <c r="K72" i="1"/>
  <c r="K71" i="1"/>
  <c r="K70" i="1"/>
  <c r="K58" i="1"/>
  <c r="K57" i="1"/>
  <c r="K41" i="1"/>
  <c r="K40" i="1"/>
  <c r="K55" i="1"/>
  <c r="K54" i="1"/>
  <c r="K53" i="1"/>
  <c r="K52" i="1"/>
  <c r="K38" i="1"/>
  <c r="K37" i="1"/>
  <c r="K36" i="1"/>
  <c r="K35" i="1"/>
  <c r="I11" i="1"/>
  <c r="K77" i="1"/>
  <c r="C6" i="3" s="1"/>
  <c r="K26" i="1"/>
  <c r="K25" i="1" l="1"/>
  <c r="C9" i="2"/>
  <c r="C7" i="2"/>
  <c r="K16" i="1"/>
  <c r="K15" i="1"/>
  <c r="K14" i="1"/>
  <c r="K13" i="1"/>
  <c r="K11" i="1"/>
  <c r="J10" i="1"/>
  <c r="I10" i="1"/>
  <c r="I9" i="1"/>
  <c r="K9" i="1" s="1"/>
  <c r="I8" i="1"/>
  <c r="K8" i="1" s="1"/>
  <c r="J7" i="1"/>
  <c r="I6" i="1"/>
  <c r="K6" i="1" s="1"/>
  <c r="K45" i="1" l="1"/>
  <c r="K49" i="1" s="1"/>
  <c r="C4" i="3" s="1"/>
  <c r="K66" i="1"/>
  <c r="C5" i="3" s="1"/>
  <c r="K7" i="1"/>
  <c r="K10" i="1"/>
  <c r="K22" i="1" l="1"/>
  <c r="K23" i="1"/>
  <c r="K32" i="1" l="1"/>
  <c r="C3" i="3" l="1"/>
  <c r="C7" i="3" l="1"/>
  <c r="C9" i="3" s="1"/>
</calcChain>
</file>

<file path=xl/sharedStrings.xml><?xml version="1.0" encoding="utf-8"?>
<sst xmlns="http://schemas.openxmlformats.org/spreadsheetml/2006/main" count="282" uniqueCount="122">
  <si>
    <t>Description</t>
  </si>
  <si>
    <t>Side</t>
  </si>
  <si>
    <t>A1</t>
  </si>
  <si>
    <t>Location</t>
  </si>
  <si>
    <t>LHS</t>
  </si>
  <si>
    <t>Chainage</t>
  </si>
  <si>
    <t>Remarks</t>
  </si>
  <si>
    <t>Towards Singdwar</t>
  </si>
  <si>
    <t>A1-A2</t>
  </si>
  <si>
    <t>A2</t>
  </si>
  <si>
    <t>Singhdwar To Prem Nagar aashram</t>
  </si>
  <si>
    <t>Towards Shankarayacharya chawk</t>
  </si>
  <si>
    <t>RHS</t>
  </si>
  <si>
    <t>LHS-RHS</t>
  </si>
  <si>
    <t xml:space="preserve">Singhdwar </t>
  </si>
  <si>
    <t>Premnagar</t>
  </si>
  <si>
    <t>Pier</t>
  </si>
  <si>
    <t>Pier Cap</t>
  </si>
  <si>
    <t>PUP</t>
  </si>
  <si>
    <t>A</t>
  </si>
  <si>
    <t>B</t>
  </si>
  <si>
    <t>C</t>
  </si>
  <si>
    <t>Singhdwar</t>
  </si>
  <si>
    <t>Photo no.</t>
  </si>
  <si>
    <t>Nos.</t>
  </si>
  <si>
    <t>199+550</t>
  </si>
  <si>
    <t>premnagar aashram chowk</t>
  </si>
  <si>
    <t>199+400</t>
  </si>
  <si>
    <t>Gurukul kangri</t>
  </si>
  <si>
    <t>near premnagar aashram</t>
  </si>
  <si>
    <t>D</t>
  </si>
  <si>
    <t>THE SURVEY OF RE-WALL PAINTING(SECTION-2)</t>
  </si>
  <si>
    <t>Sr.no.</t>
  </si>
  <si>
    <t>From</t>
  </si>
  <si>
    <t>To</t>
  </si>
  <si>
    <t>Front Face</t>
  </si>
  <si>
    <t>Back Face</t>
  </si>
  <si>
    <t>Left Face</t>
  </si>
  <si>
    <t>Right Face</t>
  </si>
  <si>
    <t>Bottom Surface</t>
  </si>
  <si>
    <t>Total Area</t>
  </si>
  <si>
    <t>198+100</t>
  </si>
  <si>
    <t>197+250</t>
  </si>
  <si>
    <t xml:space="preserve">1987 &amp; 1986 </t>
  </si>
  <si>
    <t>201+120</t>
  </si>
  <si>
    <t>201+330</t>
  </si>
  <si>
    <t>Shankaracharya Chowk</t>
  </si>
  <si>
    <t>201+860</t>
  </si>
  <si>
    <t>202+120</t>
  </si>
  <si>
    <t>towards chandi chowk</t>
  </si>
  <si>
    <t>Chandi chowk</t>
  </si>
  <si>
    <t>towards har ki pauri</t>
  </si>
  <si>
    <t>Vairagi camp pass</t>
  </si>
  <si>
    <t>201+800</t>
  </si>
  <si>
    <t>201+920</t>
  </si>
  <si>
    <t>201+960</t>
  </si>
  <si>
    <t>202+115</t>
  </si>
  <si>
    <t>201+580</t>
  </si>
  <si>
    <t>201+640</t>
  </si>
  <si>
    <t>201+560</t>
  </si>
  <si>
    <t>202+140</t>
  </si>
  <si>
    <t>202+640</t>
  </si>
  <si>
    <t>202+660</t>
  </si>
  <si>
    <t>202+940</t>
  </si>
  <si>
    <t>203+620</t>
  </si>
  <si>
    <t>203+645</t>
  </si>
  <si>
    <t>203+670</t>
  </si>
  <si>
    <t>203+810</t>
  </si>
  <si>
    <t>har ki pauri</t>
  </si>
  <si>
    <t>VIP GHAT</t>
  </si>
  <si>
    <t>201+300</t>
  </si>
  <si>
    <t>Qunatity (Sqm)</t>
  </si>
  <si>
    <t>RE- Wall</t>
  </si>
  <si>
    <t>A.1</t>
  </si>
  <si>
    <t>A.2</t>
  </si>
  <si>
    <t>A.3</t>
  </si>
  <si>
    <t>Shankaraycharya Chawk Elevated Flyover From Km. 201+120 to 202+120</t>
  </si>
  <si>
    <t>B.1</t>
  </si>
  <si>
    <t>B.2</t>
  </si>
  <si>
    <t>B.3</t>
  </si>
  <si>
    <t>Chandi Chawk Flyover from Km. 202+180 To 203+140</t>
  </si>
  <si>
    <t>Crash Barrier</t>
  </si>
  <si>
    <t>A.4</t>
  </si>
  <si>
    <t>B.4</t>
  </si>
  <si>
    <t>C.1</t>
  </si>
  <si>
    <t>A.5</t>
  </si>
  <si>
    <t>A.6</t>
  </si>
  <si>
    <t>Sub Total (A)</t>
  </si>
  <si>
    <t>Radius</t>
  </si>
  <si>
    <t xml:space="preserve"> (Meter)</t>
  </si>
  <si>
    <t>(Sq.M)</t>
  </si>
  <si>
    <t>Length</t>
  </si>
  <si>
    <t>Height</t>
  </si>
  <si>
    <t>Quantity</t>
  </si>
  <si>
    <t>S.No.</t>
  </si>
  <si>
    <t>RE - Wall Painting - Haridwar</t>
  </si>
  <si>
    <t>Joint-wall</t>
  </si>
  <si>
    <t>Sub Total (B)</t>
  </si>
  <si>
    <t>C.2</t>
  </si>
  <si>
    <t>C.3</t>
  </si>
  <si>
    <t>C.4</t>
  </si>
  <si>
    <t>C.5</t>
  </si>
  <si>
    <t>Sub Total (C)</t>
  </si>
  <si>
    <t>Sub Total (D)</t>
  </si>
  <si>
    <t>S. No</t>
  </si>
  <si>
    <t>Rate</t>
  </si>
  <si>
    <t>Summary RE-Wall Painting</t>
  </si>
  <si>
    <t>Gurukul kangri- Singhdwar- Premnagar aashram  Flyover From Km. 198+020 To 199+920</t>
  </si>
  <si>
    <t xml:space="preserve">Right-of-Way (ROW) Walls </t>
  </si>
  <si>
    <t>Total Quantity</t>
  </si>
  <si>
    <t>Area of pier cap</t>
  </si>
  <si>
    <t>B.5</t>
  </si>
  <si>
    <t xml:space="preserve">Amount </t>
  </si>
  <si>
    <t>Note ; Amount given as per Quatation Received .</t>
  </si>
  <si>
    <t xml:space="preserve">10 % Extra Qty </t>
  </si>
  <si>
    <t xml:space="preserve">S. No </t>
  </si>
  <si>
    <t>Unit</t>
  </si>
  <si>
    <t>Amount</t>
  </si>
  <si>
    <t>Thematic Mural Painting on Reinforced Earth (RE) Wall-  BOQ</t>
  </si>
  <si>
    <t>Sqm</t>
  </si>
  <si>
    <t>Pier calculation area of the circle not considered</t>
  </si>
  <si>
    <t>Providing and executing thematic mural painting on the exposed concrete surface of existing Reinforced Earth (RE) Wall, including surface cleaning, removal of loose paint and foreign materials, repair of minor surface imperfections, application of approved exterior grade primer, preparation of approved artwork/design and painting using premium quality weather-resistant exterior acrylic paints of approved shades. The work shall include artistic rendering, detailing, lettering, protective clear UV-resistant/weatherproof coating, finishing and curing, complete in all respects as per the approved artwork and directions of the Engineer-in-Charge.The rate shall include preparation of artwork, supply of all materials, primer, paints, protective coating, labour, skilled artists, scaffolding/staging, tools &amp; tackles, transportation, loading/unloading, safety arrangements, quality control and all incidental works necessary for satisfactory completion of the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</si>
</sst>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quot;$&quot;* #,##0.00_);_(&quot;$&quot;* \(#,##0.00\);_(&quot;$&quot;* &quot;-&quot;??_);_(@_)"/>
    <numFmt numFmtId="165" formatCode="000\+000"/>
    <numFmt numFmtId="166" formatCode="00\+000"/>
    <numFmt numFmtId="167" formatCode="&quot;₹&quot;\ #,##0"/>
    <numFmt numFmtId="168" formatCode="&quot;₹&quot;\ #,##0.00"/>
    <numFmt numFmtId="169" formatCode="0.000"/>
    <numFmt numFmtId="170" formatCode="_ &quot;₹&quot;\ * #,##0.000_ ;_ &quot;₹&quot;\ * \-#,##0.000_ ;_ &quot;₹&quot;\ * &quot;-&quot;??_ ;_ @_ "/>
  </numFmts>
  <fonts count="19" x14ac:knownFonts="1">
    <font>
      <sz val="11"/>
      <color theme="1"/>
      <name val="Calibri"/>
      <family val="2"/>
      <scheme val="minor"/>
    </font>
    <font>
      <sz val="8"/>
      <color theme="1"/>
      <name val="Poppins"/>
    </font>
    <font>
      <sz val="10"/>
      <color theme="1"/>
      <name val="Poppins"/>
    </font>
    <font>
      <b/>
      <sz val="10"/>
      <color theme="0"/>
      <name val="Poppins"/>
    </font>
    <font>
      <b/>
      <i/>
      <sz val="10"/>
      <color theme="1"/>
      <name val="Poppins"/>
    </font>
    <font>
      <sz val="10"/>
      <name val="Poppins"/>
    </font>
    <font>
      <b/>
      <i/>
      <sz val="10"/>
      <name val="Poppins"/>
    </font>
    <font>
      <b/>
      <sz val="10"/>
      <color theme="1"/>
      <name val="Poppins"/>
    </font>
    <font>
      <b/>
      <sz val="12"/>
      <color theme="0"/>
      <name val="Poppins"/>
    </font>
    <font>
      <b/>
      <i/>
      <sz val="11"/>
      <color theme="1"/>
      <name val="Poppins"/>
    </font>
    <font>
      <b/>
      <i/>
      <sz val="12"/>
      <color theme="1"/>
      <name val="Poppins"/>
    </font>
    <font>
      <b/>
      <sz val="12"/>
      <color theme="1"/>
      <name val="Poppins"/>
    </font>
    <font>
      <sz val="11"/>
      <color theme="1"/>
      <name val="Poppins"/>
    </font>
    <font>
      <b/>
      <sz val="11"/>
      <color theme="0"/>
      <name val="Poppins"/>
    </font>
    <font>
      <b/>
      <sz val="11"/>
      <color theme="1"/>
      <name val="Poppins"/>
    </font>
    <font>
      <b/>
      <sz val="10"/>
      <name val="Poppins"/>
    </font>
    <font>
      <b/>
      <sz val="8"/>
      <color theme="1"/>
      <name val="Poppins"/>
    </font>
    <font>
      <b/>
      <sz val="8"/>
      <color theme="0"/>
      <name val="Poppins"/>
    </font>
    <font>
      <i/>
      <sz val="10"/>
      <color theme="1"/>
      <name val="Poppins"/>
    </font>
  </fonts>
  <fills count="10">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4.9989318521683403E-2"/>
        <bgColor indexed="64"/>
      </patternFill>
    </fill>
    <fill>
      <patternFill patternType="solid">
        <fgColor theme="4"/>
        <bgColor indexed="64"/>
      </patternFill>
    </fill>
    <fill>
      <patternFill patternType="solid">
        <fgColor theme="2"/>
        <bgColor indexed="64"/>
      </patternFill>
    </fill>
    <fill>
      <patternFill patternType="solid">
        <fgColor rgb="FFFFFF00"/>
        <bgColor indexed="64"/>
      </patternFill>
    </fill>
    <fill>
      <patternFill patternType="solid">
        <fgColor theme="8"/>
        <bgColor indexed="64"/>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16">
    <xf numFmtId="0" fontId="0" fillId="0" borderId="0" xfId="0"/>
    <xf numFmtId="0" fontId="1" fillId="0" borderId="0" xfId="0" applyFont="1"/>
    <xf numFmtId="0" fontId="1" fillId="0" borderId="1" xfId="0" applyFont="1" applyBorder="1"/>
    <xf numFmtId="0" fontId="2" fillId="0" borderId="0" xfId="0" applyFont="1"/>
    <xf numFmtId="0" fontId="2" fillId="0" borderId="1" xfId="0" applyFont="1" applyBorder="1"/>
    <xf numFmtId="165" fontId="5"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164" fontId="5" fillId="2" borderId="1" xfId="0" applyNumberFormat="1" applyFont="1" applyFill="1" applyBorder="1" applyAlignment="1">
      <alignment horizontal="center" vertical="center"/>
    </xf>
    <xf numFmtId="0" fontId="2" fillId="0" borderId="1" xfId="0" applyFont="1" applyBorder="1" applyAlignment="1">
      <alignment vertical="center"/>
    </xf>
    <xf numFmtId="0" fontId="7" fillId="0" borderId="1" xfId="0" applyFont="1" applyBorder="1" applyAlignment="1">
      <alignment horizontal="center" vertical="center"/>
    </xf>
    <xf numFmtId="0" fontId="5" fillId="2" borderId="1" xfId="0" applyFont="1" applyFill="1" applyBorder="1" applyAlignment="1">
      <alignment horizontal="center" vertical="center" wrapText="1"/>
    </xf>
    <xf numFmtId="2" fontId="2" fillId="0" borderId="1" xfId="0" applyNumberFormat="1" applyFont="1" applyBorder="1" applyAlignment="1">
      <alignment horizontal="center" vertical="center"/>
    </xf>
    <xf numFmtId="0" fontId="5" fillId="2" borderId="1" xfId="0" applyFont="1" applyFill="1" applyBorder="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left" vertical="center"/>
    </xf>
    <xf numFmtId="0" fontId="10" fillId="0" borderId="1" xfId="0" applyFont="1" applyBorder="1" applyAlignment="1">
      <alignment horizontal="left" vertical="center"/>
    </xf>
    <xf numFmtId="0" fontId="2" fillId="0" borderId="1" xfId="0" applyFont="1" applyBorder="1" applyAlignment="1">
      <alignment horizontal="left" vertical="center"/>
    </xf>
    <xf numFmtId="0" fontId="7" fillId="0" borderId="1" xfId="0" applyFont="1" applyBorder="1" applyAlignment="1">
      <alignment horizontal="left" vertical="center"/>
    </xf>
    <xf numFmtId="0" fontId="11" fillId="0" borderId="1" xfId="0" applyFont="1" applyBorder="1" applyAlignment="1">
      <alignment horizontal="left" vertical="center"/>
    </xf>
    <xf numFmtId="0" fontId="1" fillId="0" borderId="0" xfId="0" applyFont="1" applyAlignment="1">
      <alignment horizontal="left"/>
    </xf>
    <xf numFmtId="0" fontId="4" fillId="4" borderId="1" xfId="0" applyFont="1" applyFill="1" applyBorder="1" applyAlignment="1">
      <alignment horizontal="left" vertical="center"/>
    </xf>
    <xf numFmtId="0" fontId="7"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7" fillId="0" borderId="1" xfId="0" applyFont="1" applyBorder="1" applyAlignment="1">
      <alignment vertical="center"/>
    </xf>
    <xf numFmtId="0" fontId="4" fillId="0" borderId="2" xfId="0" applyFont="1" applyBorder="1" applyAlignment="1">
      <alignment horizontal="center" vertical="center"/>
    </xf>
    <xf numFmtId="0" fontId="12" fillId="0" borderId="1" xfId="0" applyFont="1" applyBorder="1" applyAlignment="1">
      <alignment horizontal="center" vertical="center"/>
    </xf>
    <xf numFmtId="0" fontId="12" fillId="0" borderId="0" xfId="0" applyFont="1"/>
    <xf numFmtId="0" fontId="12" fillId="0" borderId="1" xfId="0" applyFont="1" applyBorder="1"/>
    <xf numFmtId="0" fontId="3" fillId="0" borderId="0" xfId="0" applyFont="1"/>
    <xf numFmtId="0" fontId="3" fillId="0" borderId="1" xfId="0" applyFont="1" applyBorder="1"/>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4" borderId="3" xfId="0" applyFont="1" applyFill="1" applyBorder="1" applyAlignment="1">
      <alignment vertical="center"/>
    </xf>
    <xf numFmtId="2" fontId="7" fillId="4" borderId="1" xfId="0" applyNumberFormat="1" applyFont="1" applyFill="1" applyBorder="1" applyAlignment="1">
      <alignment horizontal="center" vertical="center"/>
    </xf>
    <xf numFmtId="2" fontId="3" fillId="5" borderId="1" xfId="0" applyNumberFormat="1" applyFont="1" applyFill="1" applyBorder="1" applyAlignment="1">
      <alignment horizontal="center" vertical="center" wrapText="1"/>
    </xf>
    <xf numFmtId="2" fontId="3" fillId="5" borderId="1" xfId="0" applyNumberFormat="1" applyFont="1" applyFill="1" applyBorder="1" applyAlignment="1">
      <alignment horizontal="center" vertical="center"/>
    </xf>
    <xf numFmtId="2" fontId="4" fillId="0" borderId="1" xfId="0" applyNumberFormat="1" applyFont="1" applyBorder="1" applyAlignment="1">
      <alignment horizontal="center" vertical="center"/>
    </xf>
    <xf numFmtId="2" fontId="2" fillId="2" borderId="1" xfId="0" applyNumberFormat="1" applyFont="1" applyFill="1" applyBorder="1" applyAlignment="1">
      <alignment horizontal="center" vertical="center"/>
    </xf>
    <xf numFmtId="2" fontId="2" fillId="0" borderId="1" xfId="0" applyNumberFormat="1" applyFont="1" applyBorder="1" applyAlignment="1">
      <alignment vertical="center"/>
    </xf>
    <xf numFmtId="2" fontId="2" fillId="2" borderId="15" xfId="0" applyNumberFormat="1" applyFont="1" applyFill="1" applyBorder="1" applyAlignment="1">
      <alignment horizontal="center" vertical="center"/>
    </xf>
    <xf numFmtId="2" fontId="2" fillId="0" borderId="1" xfId="0" applyNumberFormat="1" applyFont="1" applyBorder="1"/>
    <xf numFmtId="2" fontId="2" fillId="0" borderId="0" xfId="0" applyNumberFormat="1" applyFont="1"/>
    <xf numFmtId="0" fontId="12" fillId="0" borderId="0" xfId="0" applyFont="1" applyAlignment="1">
      <alignment horizontal="left"/>
    </xf>
    <xf numFmtId="0" fontId="12" fillId="0" borderId="0" xfId="0" applyFont="1" applyAlignment="1">
      <alignment horizontal="left" vertical="center"/>
    </xf>
    <xf numFmtId="166" fontId="5" fillId="2" borderId="1" xfId="0" applyNumberFormat="1" applyFont="1" applyFill="1" applyBorder="1" applyAlignment="1">
      <alignment horizontal="center" vertical="center" wrapText="1"/>
    </xf>
    <xf numFmtId="0" fontId="11" fillId="4" borderId="1" xfId="0" applyFont="1" applyFill="1" applyBorder="1" applyAlignment="1">
      <alignment vertical="center" wrapText="1"/>
    </xf>
    <xf numFmtId="0" fontId="2" fillId="0" borderId="0" xfId="0" applyFont="1" applyAlignment="1">
      <alignment horizontal="left" vertical="center"/>
    </xf>
    <xf numFmtId="2" fontId="12" fillId="0" borderId="1" xfId="0" applyNumberFormat="1" applyFont="1" applyBorder="1"/>
    <xf numFmtId="0" fontId="13" fillId="0" borderId="0" xfId="0" applyFont="1"/>
    <xf numFmtId="0" fontId="13" fillId="5" borderId="1" xfId="0" applyFont="1" applyFill="1" applyBorder="1"/>
    <xf numFmtId="0" fontId="1" fillId="2" borderId="0" xfId="0" applyFont="1" applyFill="1"/>
    <xf numFmtId="0" fontId="1" fillId="2" borderId="4" xfId="0" applyFont="1" applyFill="1" applyBorder="1"/>
    <xf numFmtId="0" fontId="1" fillId="2" borderId="5"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1" fillId="2" borderId="9" xfId="0" applyFont="1" applyFill="1" applyBorder="1"/>
    <xf numFmtId="0" fontId="1" fillId="2" borderId="10" xfId="0" applyFont="1" applyFill="1" applyBorder="1"/>
    <xf numFmtId="0" fontId="1" fillId="2" borderId="11" xfId="0" applyFont="1" applyFill="1" applyBorder="1"/>
    <xf numFmtId="2" fontId="9" fillId="0" borderId="1" xfId="0" applyNumberFormat="1" applyFont="1" applyBorder="1"/>
    <xf numFmtId="0" fontId="14" fillId="0" borderId="1" xfId="0" applyFont="1" applyBorder="1" applyAlignment="1">
      <alignment horizontal="right"/>
    </xf>
    <xf numFmtId="0" fontId="14" fillId="0" borderId="1" xfId="0" applyFont="1" applyBorder="1"/>
    <xf numFmtId="0" fontId="14" fillId="0" borderId="1" xfId="0" applyFont="1" applyBorder="1" applyAlignment="1">
      <alignment horizontal="center" vertical="center"/>
    </xf>
    <xf numFmtId="0" fontId="14" fillId="7" borderId="0" xfId="0" applyFont="1" applyFill="1"/>
    <xf numFmtId="167" fontId="14" fillId="7" borderId="1" xfId="0" applyNumberFormat="1" applyFont="1" applyFill="1" applyBorder="1" applyAlignment="1">
      <alignment horizontal="center" vertical="center"/>
    </xf>
    <xf numFmtId="2" fontId="5" fillId="9" borderId="1" xfId="0" applyNumberFormat="1" applyFont="1" applyFill="1" applyBorder="1" applyAlignment="1">
      <alignment horizontal="center" vertical="center" wrapText="1"/>
    </xf>
    <xf numFmtId="0" fontId="16" fillId="0" borderId="1" xfId="0" applyFont="1" applyBorder="1" applyAlignment="1">
      <alignment horizontal="center" vertical="center"/>
    </xf>
    <xf numFmtId="0" fontId="7" fillId="7" borderId="1" xfId="0" applyFont="1" applyFill="1" applyBorder="1" applyAlignment="1">
      <alignment horizontal="left" vertical="center"/>
    </xf>
    <xf numFmtId="2" fontId="7" fillId="7" borderId="1" xfId="0" applyNumberFormat="1" applyFont="1" applyFill="1" applyBorder="1" applyAlignment="1">
      <alignment horizontal="center" vertical="center"/>
    </xf>
    <xf numFmtId="2" fontId="15" fillId="7" borderId="1" xfId="0" applyNumberFormat="1" applyFont="1" applyFill="1" applyBorder="1" applyAlignment="1">
      <alignment horizontal="center" vertical="center" wrapText="1"/>
    </xf>
    <xf numFmtId="2" fontId="2" fillId="9" borderId="1" xfId="0" applyNumberFormat="1" applyFont="1" applyFill="1" applyBorder="1" applyAlignment="1">
      <alignment horizontal="center" vertical="center"/>
    </xf>
    <xf numFmtId="2" fontId="7" fillId="6" borderId="1" xfId="0" applyNumberFormat="1" applyFont="1" applyFill="1" applyBorder="1" applyAlignment="1">
      <alignment horizontal="center" vertical="center"/>
    </xf>
    <xf numFmtId="0" fontId="17" fillId="8" borderId="1" xfId="0" applyFont="1" applyFill="1" applyBorder="1" applyAlignment="1">
      <alignment horizontal="center" vertical="center" wrapText="1"/>
    </xf>
    <xf numFmtId="0" fontId="18" fillId="0" borderId="1" xfId="0" applyFont="1" applyBorder="1" applyAlignment="1">
      <alignment horizontal="center" vertical="center"/>
    </xf>
    <xf numFmtId="167" fontId="14" fillId="0" borderId="1" xfId="0" applyNumberFormat="1" applyFont="1" applyBorder="1" applyAlignment="1">
      <alignment horizontal="center" vertical="center"/>
    </xf>
    <xf numFmtId="168" fontId="12" fillId="0" borderId="0" xfId="0" applyNumberFormat="1" applyFont="1"/>
    <xf numFmtId="0" fontId="17" fillId="8" borderId="19" xfId="0" applyFont="1" applyFill="1" applyBorder="1" applyAlignment="1">
      <alignment horizontal="center" vertical="center" wrapText="1"/>
    </xf>
    <xf numFmtId="0" fontId="17" fillId="8" borderId="20" xfId="0" applyFont="1" applyFill="1" applyBorder="1" applyAlignment="1">
      <alignment horizontal="center" vertical="center" wrapText="1"/>
    </xf>
    <xf numFmtId="0" fontId="1" fillId="0" borderId="21" xfId="0" applyFont="1" applyBorder="1" applyAlignment="1">
      <alignment horizontal="center" vertical="center"/>
    </xf>
    <xf numFmtId="0" fontId="1" fillId="0" borderId="22" xfId="0" applyFont="1" applyBorder="1" applyAlignment="1">
      <alignment horizontal="left" vertical="center" wrapText="1"/>
    </xf>
    <xf numFmtId="0" fontId="1" fillId="0" borderId="22" xfId="0" applyFont="1" applyBorder="1" applyAlignment="1">
      <alignment horizontal="center" vertical="center"/>
    </xf>
    <xf numFmtId="44" fontId="1" fillId="0" borderId="22" xfId="0" applyNumberFormat="1" applyFont="1" applyBorder="1" applyAlignment="1">
      <alignment horizontal="center" vertical="center"/>
    </xf>
    <xf numFmtId="2" fontId="12" fillId="0" borderId="0" xfId="0" applyNumberFormat="1" applyFont="1"/>
    <xf numFmtId="0" fontId="1" fillId="0" borderId="23" xfId="0" applyFont="1" applyBorder="1" applyAlignment="1">
      <alignment horizontal="center" vertical="center"/>
    </xf>
    <xf numFmtId="169" fontId="12" fillId="0" borderId="1" xfId="0" applyNumberFormat="1" applyFont="1" applyBorder="1"/>
    <xf numFmtId="169" fontId="1" fillId="0" borderId="22" xfId="0" applyNumberFormat="1" applyFont="1" applyBorder="1" applyAlignment="1">
      <alignment horizontal="center" vertical="center"/>
    </xf>
    <xf numFmtId="170" fontId="1" fillId="0" borderId="22" xfId="0" applyNumberFormat="1" applyFont="1" applyBorder="1" applyAlignment="1">
      <alignment horizontal="center" vertical="center"/>
    </xf>
    <xf numFmtId="0" fontId="17" fillId="3" borderId="16" xfId="0" applyFont="1" applyFill="1" applyBorder="1" applyAlignment="1">
      <alignment horizontal="center" vertical="center" wrapText="1"/>
    </xf>
    <xf numFmtId="0" fontId="17" fillId="3" borderId="17" xfId="0" applyFont="1" applyFill="1" applyBorder="1" applyAlignment="1">
      <alignment horizontal="center" vertical="center" wrapText="1"/>
    </xf>
    <xf numFmtId="0" fontId="17" fillId="3" borderId="18" xfId="0" applyFont="1" applyFill="1" applyBorder="1" applyAlignment="1">
      <alignment horizontal="center" vertical="center" wrapText="1"/>
    </xf>
    <xf numFmtId="0" fontId="13" fillId="3" borderId="1" xfId="0" applyFont="1" applyFill="1" applyBorder="1" applyAlignment="1">
      <alignment horizontal="center"/>
    </xf>
    <xf numFmtId="0" fontId="9" fillId="0" borderId="1" xfId="0" applyFont="1" applyBorder="1" applyAlignment="1">
      <alignment horizontal="right"/>
    </xf>
    <xf numFmtId="0" fontId="3" fillId="3"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7" fillId="0" borderId="2" xfId="0" applyFont="1" applyBorder="1" applyAlignment="1">
      <alignment horizontal="right" vertical="center"/>
    </xf>
    <xf numFmtId="0" fontId="7" fillId="0" borderId="12" xfId="0" applyFont="1" applyBorder="1" applyAlignment="1">
      <alignment horizontal="right" vertical="center"/>
    </xf>
    <xf numFmtId="0" fontId="7" fillId="0" borderId="3" xfId="0" applyFont="1" applyBorder="1" applyAlignment="1">
      <alignment horizontal="right" vertical="center"/>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4" fillId="4" borderId="2" xfId="0" applyFont="1" applyFill="1" applyBorder="1" applyAlignment="1">
      <alignment horizontal="left" vertical="center"/>
    </xf>
    <xf numFmtId="0" fontId="4" fillId="4" borderId="12" xfId="0" applyFont="1" applyFill="1" applyBorder="1" applyAlignment="1">
      <alignment horizontal="left" vertical="center"/>
    </xf>
    <xf numFmtId="0" fontId="4" fillId="4" borderId="3" xfId="0" applyFont="1" applyFill="1" applyBorder="1" applyAlignment="1">
      <alignment horizontal="left" vertical="center"/>
    </xf>
    <xf numFmtId="0" fontId="4" fillId="4" borderId="1" xfId="0" applyFont="1" applyFill="1" applyBorder="1" applyAlignment="1">
      <alignment horizontal="left" vertical="center"/>
    </xf>
    <xf numFmtId="0" fontId="11" fillId="4" borderId="2" xfId="0" applyFont="1" applyFill="1" applyBorder="1" applyAlignment="1">
      <alignment horizontal="left" vertical="center" wrapText="1"/>
    </xf>
    <xf numFmtId="0" fontId="11" fillId="4" borderId="1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8" fillId="3" borderId="1" xfId="0" applyFont="1" applyFill="1" applyBorder="1" applyAlignment="1">
      <alignment horizontal="center" vertical="center"/>
    </xf>
    <xf numFmtId="0" fontId="8" fillId="5" borderId="13" xfId="0" applyFont="1" applyFill="1" applyBorder="1" applyAlignment="1">
      <alignment horizontal="center" vertical="center" wrapText="1"/>
    </xf>
    <xf numFmtId="0" fontId="8" fillId="5" borderId="14" xfId="0" applyFont="1" applyFill="1" applyBorder="1" applyAlignment="1">
      <alignment horizontal="center" vertical="center" wrapText="1"/>
    </xf>
    <xf numFmtId="0" fontId="8" fillId="5" borderId="13" xfId="0" applyFont="1" applyFill="1" applyBorder="1" applyAlignment="1">
      <alignment horizontal="center" vertical="center"/>
    </xf>
    <xf numFmtId="0" fontId="8" fillId="5" borderId="1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0</xdr:colOff>
      <xdr:row>61</xdr:row>
      <xdr:rowOff>32016</xdr:rowOff>
    </xdr:from>
    <xdr:ext cx="184731" cy="264560"/>
    <xdr:sp macro="" textlink="">
      <xdr:nvSpPr>
        <xdr:cNvPr id="80" name="TextBox 79">
          <a:extLst>
            <a:ext uri="{FF2B5EF4-FFF2-40B4-BE49-F238E27FC236}">
              <a16:creationId xmlns:a16="http://schemas.microsoft.com/office/drawing/2014/main" id="{00000000-0008-0000-0000-000050000000}"/>
            </a:ext>
          </a:extLst>
        </xdr:cNvPr>
        <xdr:cNvSpPr txBox="1"/>
      </xdr:nvSpPr>
      <xdr:spPr>
        <a:xfrm>
          <a:off x="9500987" y="27534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13</xdr:col>
      <xdr:colOff>0</xdr:colOff>
      <xdr:row>2</xdr:row>
      <xdr:rowOff>0</xdr:rowOff>
    </xdr:from>
    <xdr:ext cx="184731" cy="609013"/>
    <xdr:sp macro="" textlink="">
      <xdr:nvSpPr>
        <xdr:cNvPr id="106" name="TextBox 105">
          <a:extLst>
            <a:ext uri="{FF2B5EF4-FFF2-40B4-BE49-F238E27FC236}">
              <a16:creationId xmlns:a16="http://schemas.microsoft.com/office/drawing/2014/main" id="{00000000-0008-0000-0000-00006A000000}"/>
            </a:ext>
          </a:extLst>
        </xdr:cNvPr>
        <xdr:cNvSpPr txBox="1"/>
      </xdr:nvSpPr>
      <xdr:spPr>
        <a:xfrm>
          <a:off x="8604517" y="608319"/>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tx1"/>
            </a:solidFill>
            <a:latin typeface="+mn-lt"/>
            <a:ea typeface="+mn-ea"/>
            <a:cs typeface="+mn-cs"/>
          </a:endParaRPr>
        </a:p>
        <a:p>
          <a:endParaRPr lang="en-US" sz="1100"/>
        </a:p>
        <a:p>
          <a:endParaRPr lang="en-US" sz="1100"/>
        </a:p>
      </xdr:txBody>
    </xdr:sp>
    <xdr:clientData/>
  </xdr:oneCellAnchor>
  <xdr:oneCellAnchor>
    <xdr:from>
      <xdr:col>13</xdr:col>
      <xdr:colOff>0</xdr:colOff>
      <xdr:row>61</xdr:row>
      <xdr:rowOff>56029</xdr:rowOff>
    </xdr:from>
    <xdr:ext cx="184731" cy="264560"/>
    <xdr:sp macro="" textlink="">
      <xdr:nvSpPr>
        <xdr:cNvPr id="195" name="TextBox 194">
          <a:extLst>
            <a:ext uri="{FF2B5EF4-FFF2-40B4-BE49-F238E27FC236}">
              <a16:creationId xmlns:a16="http://schemas.microsoft.com/office/drawing/2014/main" id="{00000000-0008-0000-0000-0000C3000000}"/>
            </a:ext>
          </a:extLst>
        </xdr:cNvPr>
        <xdr:cNvSpPr txBox="1"/>
      </xdr:nvSpPr>
      <xdr:spPr>
        <a:xfrm>
          <a:off x="12174391" y="277745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13</xdr:col>
      <xdr:colOff>0</xdr:colOff>
      <xdr:row>70</xdr:row>
      <xdr:rowOff>16009</xdr:rowOff>
    </xdr:from>
    <xdr:ext cx="184731" cy="264560"/>
    <xdr:sp macro="" textlink="">
      <xdr:nvSpPr>
        <xdr:cNvPr id="203" name="TextBox 202">
          <a:extLst>
            <a:ext uri="{FF2B5EF4-FFF2-40B4-BE49-F238E27FC236}">
              <a16:creationId xmlns:a16="http://schemas.microsoft.com/office/drawing/2014/main" id="{00000000-0008-0000-0000-0000CB000000}"/>
            </a:ext>
          </a:extLst>
        </xdr:cNvPr>
        <xdr:cNvSpPr txBox="1"/>
      </xdr:nvSpPr>
      <xdr:spPr>
        <a:xfrm>
          <a:off x="12406513" y="577903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b="1" u="sng"/>
        </a:p>
      </xdr:txBody>
    </xdr:sp>
    <xdr:clientData/>
  </xdr:oneCellAnchor>
  <xdr:oneCellAnchor>
    <xdr:from>
      <xdr:col>13</xdr:col>
      <xdr:colOff>0</xdr:colOff>
      <xdr:row>74</xdr:row>
      <xdr:rowOff>89006</xdr:rowOff>
    </xdr:from>
    <xdr:ext cx="184731" cy="280205"/>
    <xdr:sp macro="" textlink="">
      <xdr:nvSpPr>
        <xdr:cNvPr id="231" name="TextBox 230">
          <a:extLst>
            <a:ext uri="{FF2B5EF4-FFF2-40B4-BE49-F238E27FC236}">
              <a16:creationId xmlns:a16="http://schemas.microsoft.com/office/drawing/2014/main" id="{00000000-0008-0000-0000-0000E7000000}"/>
            </a:ext>
          </a:extLst>
        </xdr:cNvPr>
        <xdr:cNvSpPr txBox="1"/>
      </xdr:nvSpPr>
      <xdr:spPr>
        <a:xfrm>
          <a:off x="9742074" y="6524384"/>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u="sng"/>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0</xdr:colOff>
      <xdr:row>11</xdr:row>
      <xdr:rowOff>0</xdr:rowOff>
    </xdr:from>
    <xdr:ext cx="184731" cy="264560"/>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10766419" y="365913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5</xdr:col>
      <xdr:colOff>0</xdr:colOff>
      <xdr:row>2</xdr:row>
      <xdr:rowOff>0</xdr:rowOff>
    </xdr:from>
    <xdr:ext cx="184731" cy="609013"/>
    <xdr:sp macro="" textlink="">
      <xdr:nvSpPr>
        <xdr:cNvPr id="30" name="TextBox 29">
          <a:extLst>
            <a:ext uri="{FF2B5EF4-FFF2-40B4-BE49-F238E27FC236}">
              <a16:creationId xmlns:a16="http://schemas.microsoft.com/office/drawing/2014/main" id="{00000000-0008-0000-0100-00001E000000}"/>
            </a:ext>
          </a:extLst>
        </xdr:cNvPr>
        <xdr:cNvSpPr txBox="1"/>
      </xdr:nvSpPr>
      <xdr:spPr>
        <a:xfrm>
          <a:off x="9852660" y="861060"/>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tx1"/>
            </a:solidFill>
            <a:latin typeface="+mn-lt"/>
            <a:ea typeface="+mn-ea"/>
            <a:cs typeface="+mn-cs"/>
          </a:endParaRPr>
        </a:p>
        <a:p>
          <a:endParaRPr lang="en-US" sz="1100"/>
        </a:p>
        <a:p>
          <a:endParaRPr lang="en-US" sz="1100"/>
        </a:p>
      </xdr:txBody>
    </xdr:sp>
    <xdr:clientData/>
  </xdr:oneCellAnchor>
  <xdr:oneCellAnchor>
    <xdr:from>
      <xdr:col>5</xdr:col>
      <xdr:colOff>0</xdr:colOff>
      <xdr:row>11</xdr:row>
      <xdr:rowOff>0</xdr:rowOff>
    </xdr:from>
    <xdr:ext cx="184731" cy="264560"/>
    <xdr:sp macro="" textlink="">
      <xdr:nvSpPr>
        <xdr:cNvPr id="68" name="TextBox 67">
          <a:extLst>
            <a:ext uri="{FF2B5EF4-FFF2-40B4-BE49-F238E27FC236}">
              <a16:creationId xmlns:a16="http://schemas.microsoft.com/office/drawing/2014/main" id="{00000000-0008-0000-0100-000044000000}"/>
            </a:ext>
          </a:extLst>
        </xdr:cNvPr>
        <xdr:cNvSpPr txBox="1"/>
      </xdr:nvSpPr>
      <xdr:spPr>
        <a:xfrm>
          <a:off x="13506674" y="368314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5</xdr:col>
      <xdr:colOff>0</xdr:colOff>
      <xdr:row>14</xdr:row>
      <xdr:rowOff>0</xdr:rowOff>
    </xdr:from>
    <xdr:ext cx="184731" cy="264560"/>
    <xdr:sp macro="" textlink="">
      <xdr:nvSpPr>
        <xdr:cNvPr id="73" name="TextBox 72">
          <a:extLst>
            <a:ext uri="{FF2B5EF4-FFF2-40B4-BE49-F238E27FC236}">
              <a16:creationId xmlns:a16="http://schemas.microsoft.com/office/drawing/2014/main" id="{00000000-0008-0000-0100-000049000000}"/>
            </a:ext>
          </a:extLst>
        </xdr:cNvPr>
        <xdr:cNvSpPr txBox="1"/>
      </xdr:nvSpPr>
      <xdr:spPr>
        <a:xfrm>
          <a:off x="5889171" y="421277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5</xdr:col>
      <xdr:colOff>0</xdr:colOff>
      <xdr:row>15</xdr:row>
      <xdr:rowOff>16009</xdr:rowOff>
    </xdr:from>
    <xdr:ext cx="184731" cy="264560"/>
    <xdr:sp macro="" textlink="">
      <xdr:nvSpPr>
        <xdr:cNvPr id="76" name="TextBox 75">
          <a:extLst>
            <a:ext uri="{FF2B5EF4-FFF2-40B4-BE49-F238E27FC236}">
              <a16:creationId xmlns:a16="http://schemas.microsoft.com/office/drawing/2014/main" id="{00000000-0008-0000-0100-00004C000000}"/>
            </a:ext>
          </a:extLst>
        </xdr:cNvPr>
        <xdr:cNvSpPr txBox="1"/>
      </xdr:nvSpPr>
      <xdr:spPr>
        <a:xfrm>
          <a:off x="13756085" y="69806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b="1" u="sng"/>
        </a:p>
      </xdr:txBody>
    </xdr:sp>
    <xdr:clientData/>
  </xdr:oneCellAnchor>
  <xdr:oneCellAnchor>
    <xdr:from>
      <xdr:col>5</xdr:col>
      <xdr:colOff>0</xdr:colOff>
      <xdr:row>19</xdr:row>
      <xdr:rowOff>89006</xdr:rowOff>
    </xdr:from>
    <xdr:ext cx="184731" cy="280205"/>
    <xdr:sp macro="" textlink="">
      <xdr:nvSpPr>
        <xdr:cNvPr id="92" name="TextBox 91">
          <a:extLst>
            <a:ext uri="{FF2B5EF4-FFF2-40B4-BE49-F238E27FC236}">
              <a16:creationId xmlns:a16="http://schemas.microsoft.com/office/drawing/2014/main" id="{00000000-0008-0000-0100-00005C000000}"/>
            </a:ext>
          </a:extLst>
        </xdr:cNvPr>
        <xdr:cNvSpPr txBox="1"/>
      </xdr:nvSpPr>
      <xdr:spPr>
        <a:xfrm>
          <a:off x="11007506" y="8059526"/>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u="sng"/>
        </a:p>
      </xdr:txBody>
    </xdr:sp>
    <xdr:clientData/>
  </xdr:oneCellAnchor>
  <xdr:oneCellAnchor>
    <xdr:from>
      <xdr:col>5</xdr:col>
      <xdr:colOff>0</xdr:colOff>
      <xdr:row>18</xdr:row>
      <xdr:rowOff>81003</xdr:rowOff>
    </xdr:from>
    <xdr:ext cx="184731" cy="280205"/>
    <xdr:sp macro="" textlink="">
      <xdr:nvSpPr>
        <xdr:cNvPr id="99" name="TextBox 98">
          <a:extLst>
            <a:ext uri="{FF2B5EF4-FFF2-40B4-BE49-F238E27FC236}">
              <a16:creationId xmlns:a16="http://schemas.microsoft.com/office/drawing/2014/main" id="{00000000-0008-0000-0100-000063000000}"/>
            </a:ext>
          </a:extLst>
        </xdr:cNvPr>
        <xdr:cNvSpPr txBox="1"/>
      </xdr:nvSpPr>
      <xdr:spPr>
        <a:xfrm>
          <a:off x="5889171" y="5349689"/>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u="sng"/>
        </a:p>
      </xdr:txBody>
    </xdr:sp>
    <xdr:clientData/>
  </xdr:oneCellAnchor>
  <xdr:oneCellAnchor>
    <xdr:from>
      <xdr:col>5</xdr:col>
      <xdr:colOff>0</xdr:colOff>
      <xdr:row>11</xdr:row>
      <xdr:rowOff>0</xdr:rowOff>
    </xdr:from>
    <xdr:ext cx="184731" cy="280205"/>
    <xdr:sp macro="" textlink="">
      <xdr:nvSpPr>
        <xdr:cNvPr id="139" name="TextBox 138">
          <a:extLst>
            <a:ext uri="{FF2B5EF4-FFF2-40B4-BE49-F238E27FC236}">
              <a16:creationId xmlns:a16="http://schemas.microsoft.com/office/drawing/2014/main" id="{00000000-0008-0000-0100-00008B000000}"/>
            </a:ext>
          </a:extLst>
        </xdr:cNvPr>
        <xdr:cNvSpPr txBox="1"/>
      </xdr:nvSpPr>
      <xdr:spPr>
        <a:xfrm>
          <a:off x="5889171" y="3352800"/>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a:p>
      </xdr:txBody>
    </xdr:sp>
    <xdr:clientData/>
  </xdr:oneCellAnchor>
  <xdr:oneCellAnchor>
    <xdr:from>
      <xdr:col>5</xdr:col>
      <xdr:colOff>0</xdr:colOff>
      <xdr:row>11</xdr:row>
      <xdr:rowOff>0</xdr:rowOff>
    </xdr:from>
    <xdr:ext cx="184731" cy="280205"/>
    <xdr:sp macro="" textlink="">
      <xdr:nvSpPr>
        <xdr:cNvPr id="140" name="TextBox 139">
          <a:extLst>
            <a:ext uri="{FF2B5EF4-FFF2-40B4-BE49-F238E27FC236}">
              <a16:creationId xmlns:a16="http://schemas.microsoft.com/office/drawing/2014/main" id="{00000000-0008-0000-0100-00008C000000}"/>
            </a:ext>
          </a:extLst>
        </xdr:cNvPr>
        <xdr:cNvSpPr txBox="1"/>
      </xdr:nvSpPr>
      <xdr:spPr>
        <a:xfrm>
          <a:off x="5889171" y="3352800"/>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a:p>
      </xdr:txBody>
    </xdr:sp>
    <xdr:clientData/>
  </xdr:oneCellAnchor>
  <xdr:oneCellAnchor>
    <xdr:from>
      <xdr:col>5</xdr:col>
      <xdr:colOff>0</xdr:colOff>
      <xdr:row>11</xdr:row>
      <xdr:rowOff>0</xdr:rowOff>
    </xdr:from>
    <xdr:ext cx="184731" cy="280205"/>
    <xdr:sp macro="" textlink="">
      <xdr:nvSpPr>
        <xdr:cNvPr id="141" name="TextBox 140">
          <a:extLst>
            <a:ext uri="{FF2B5EF4-FFF2-40B4-BE49-F238E27FC236}">
              <a16:creationId xmlns:a16="http://schemas.microsoft.com/office/drawing/2014/main" id="{00000000-0008-0000-0100-00008D000000}"/>
            </a:ext>
          </a:extLst>
        </xdr:cNvPr>
        <xdr:cNvSpPr txBox="1"/>
      </xdr:nvSpPr>
      <xdr:spPr>
        <a:xfrm>
          <a:off x="5889171" y="3352800"/>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a:p>
      </xdr:txBody>
    </xdr:sp>
    <xdr:clientData/>
  </xdr:oneCellAnchor>
  <xdr:oneCellAnchor>
    <xdr:from>
      <xdr:col>5</xdr:col>
      <xdr:colOff>0</xdr:colOff>
      <xdr:row>11</xdr:row>
      <xdr:rowOff>0</xdr:rowOff>
    </xdr:from>
    <xdr:ext cx="184731" cy="280205"/>
    <xdr:sp macro="" textlink="">
      <xdr:nvSpPr>
        <xdr:cNvPr id="142" name="TextBox 141">
          <a:extLst>
            <a:ext uri="{FF2B5EF4-FFF2-40B4-BE49-F238E27FC236}">
              <a16:creationId xmlns:a16="http://schemas.microsoft.com/office/drawing/2014/main" id="{00000000-0008-0000-0100-00008E000000}"/>
            </a:ext>
          </a:extLst>
        </xdr:cNvPr>
        <xdr:cNvSpPr txBox="1"/>
      </xdr:nvSpPr>
      <xdr:spPr>
        <a:xfrm>
          <a:off x="5889171" y="3352800"/>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a:p>
      </xdr:txBody>
    </xdr:sp>
    <xdr:clientData/>
  </xdr:oneCellAnchor>
  <xdr:oneCellAnchor>
    <xdr:from>
      <xdr:col>5</xdr:col>
      <xdr:colOff>0</xdr:colOff>
      <xdr:row>11</xdr:row>
      <xdr:rowOff>0</xdr:rowOff>
    </xdr:from>
    <xdr:ext cx="184731" cy="280205"/>
    <xdr:sp macro="" textlink="">
      <xdr:nvSpPr>
        <xdr:cNvPr id="143" name="TextBox 142">
          <a:extLst>
            <a:ext uri="{FF2B5EF4-FFF2-40B4-BE49-F238E27FC236}">
              <a16:creationId xmlns:a16="http://schemas.microsoft.com/office/drawing/2014/main" id="{00000000-0008-0000-0100-00008F000000}"/>
            </a:ext>
          </a:extLst>
        </xdr:cNvPr>
        <xdr:cNvSpPr txBox="1"/>
      </xdr:nvSpPr>
      <xdr:spPr>
        <a:xfrm>
          <a:off x="5889171" y="3352800"/>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a:p>
      </xdr:txBody>
    </xdr:sp>
    <xdr:clientData/>
  </xdr:oneCellAnchor>
  <xdr:oneCellAnchor>
    <xdr:from>
      <xdr:col>5</xdr:col>
      <xdr:colOff>0</xdr:colOff>
      <xdr:row>11</xdr:row>
      <xdr:rowOff>0</xdr:rowOff>
    </xdr:from>
    <xdr:ext cx="184731" cy="280205"/>
    <xdr:sp macro="" textlink="">
      <xdr:nvSpPr>
        <xdr:cNvPr id="144" name="TextBox 143">
          <a:extLst>
            <a:ext uri="{FF2B5EF4-FFF2-40B4-BE49-F238E27FC236}">
              <a16:creationId xmlns:a16="http://schemas.microsoft.com/office/drawing/2014/main" id="{00000000-0008-0000-0100-000090000000}"/>
            </a:ext>
          </a:extLst>
        </xdr:cNvPr>
        <xdr:cNvSpPr txBox="1"/>
      </xdr:nvSpPr>
      <xdr:spPr>
        <a:xfrm>
          <a:off x="5889171" y="3352800"/>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a:p>
      </xdr:txBody>
    </xdr:sp>
    <xdr:clientData/>
  </xdr:oneCellAnchor>
  <xdr:oneCellAnchor>
    <xdr:from>
      <xdr:col>5</xdr:col>
      <xdr:colOff>0</xdr:colOff>
      <xdr:row>11</xdr:row>
      <xdr:rowOff>0</xdr:rowOff>
    </xdr:from>
    <xdr:ext cx="184731" cy="280205"/>
    <xdr:sp macro="" textlink="">
      <xdr:nvSpPr>
        <xdr:cNvPr id="161" name="TextBox 160">
          <a:extLst>
            <a:ext uri="{FF2B5EF4-FFF2-40B4-BE49-F238E27FC236}">
              <a16:creationId xmlns:a16="http://schemas.microsoft.com/office/drawing/2014/main" id="{00000000-0008-0000-0100-0000A1000000}"/>
            </a:ext>
          </a:extLst>
        </xdr:cNvPr>
        <xdr:cNvSpPr txBox="1"/>
      </xdr:nvSpPr>
      <xdr:spPr>
        <a:xfrm>
          <a:off x="5889171" y="3352800"/>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a:p>
      </xdr:txBody>
    </xdr:sp>
    <xdr:clientData/>
  </xdr:oneCellAnchor>
  <xdr:oneCellAnchor>
    <xdr:from>
      <xdr:col>5</xdr:col>
      <xdr:colOff>0</xdr:colOff>
      <xdr:row>13</xdr:row>
      <xdr:rowOff>70556</xdr:rowOff>
    </xdr:from>
    <xdr:ext cx="184731" cy="280205"/>
    <xdr:sp macro="" textlink="">
      <xdr:nvSpPr>
        <xdr:cNvPr id="166" name="TextBox 165">
          <a:extLst>
            <a:ext uri="{FF2B5EF4-FFF2-40B4-BE49-F238E27FC236}">
              <a16:creationId xmlns:a16="http://schemas.microsoft.com/office/drawing/2014/main" id="{00000000-0008-0000-0100-0000A6000000}"/>
            </a:ext>
          </a:extLst>
        </xdr:cNvPr>
        <xdr:cNvSpPr txBox="1"/>
      </xdr:nvSpPr>
      <xdr:spPr>
        <a:xfrm>
          <a:off x="5889171" y="3978527"/>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a:p>
      </xdr:txBody>
    </xdr:sp>
    <xdr:clientData/>
  </xdr:oneCellAnchor>
  <xdr:oneCellAnchor>
    <xdr:from>
      <xdr:col>5</xdr:col>
      <xdr:colOff>0</xdr:colOff>
      <xdr:row>18</xdr:row>
      <xdr:rowOff>70086</xdr:rowOff>
    </xdr:from>
    <xdr:ext cx="184731" cy="280205"/>
    <xdr:sp macro="" textlink="">
      <xdr:nvSpPr>
        <xdr:cNvPr id="213" name="TextBox 212">
          <a:extLst>
            <a:ext uri="{FF2B5EF4-FFF2-40B4-BE49-F238E27FC236}">
              <a16:creationId xmlns:a16="http://schemas.microsoft.com/office/drawing/2014/main" id="{00000000-0008-0000-0100-0000D5000000}"/>
            </a:ext>
          </a:extLst>
        </xdr:cNvPr>
        <xdr:cNvSpPr txBox="1"/>
      </xdr:nvSpPr>
      <xdr:spPr>
        <a:xfrm>
          <a:off x="5889171" y="5338772"/>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a:p>
      </xdr:txBody>
    </xdr:sp>
    <xdr:clientData/>
  </xdr:oneCellAnchor>
  <xdr:oneCellAnchor>
    <xdr:from>
      <xdr:col>5</xdr:col>
      <xdr:colOff>0</xdr:colOff>
      <xdr:row>18</xdr:row>
      <xdr:rowOff>23519</xdr:rowOff>
    </xdr:from>
    <xdr:ext cx="184731" cy="280205"/>
    <xdr:sp macro="" textlink="">
      <xdr:nvSpPr>
        <xdr:cNvPr id="214" name="TextBox 213">
          <a:extLst>
            <a:ext uri="{FF2B5EF4-FFF2-40B4-BE49-F238E27FC236}">
              <a16:creationId xmlns:a16="http://schemas.microsoft.com/office/drawing/2014/main" id="{00000000-0008-0000-0100-0000D6000000}"/>
            </a:ext>
          </a:extLst>
        </xdr:cNvPr>
        <xdr:cNvSpPr txBox="1"/>
      </xdr:nvSpPr>
      <xdr:spPr>
        <a:xfrm>
          <a:off x="5889171" y="5292205"/>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a:p>
      </xdr:txBody>
    </xdr:sp>
    <xdr:clientData/>
  </xdr:oneCellAnchor>
  <xdr:oneCellAnchor>
    <xdr:from>
      <xdr:col>5</xdr:col>
      <xdr:colOff>0</xdr:colOff>
      <xdr:row>22</xdr:row>
      <xdr:rowOff>32016</xdr:rowOff>
    </xdr:from>
    <xdr:ext cx="184731" cy="264560"/>
    <xdr:sp macro="" textlink="">
      <xdr:nvSpPr>
        <xdr:cNvPr id="185" name="TextBox 184">
          <a:extLst>
            <a:ext uri="{FF2B5EF4-FFF2-40B4-BE49-F238E27FC236}">
              <a16:creationId xmlns:a16="http://schemas.microsoft.com/office/drawing/2014/main" id="{00000000-0008-0000-0100-0000B9000000}"/>
            </a:ext>
          </a:extLst>
        </xdr:cNvPr>
        <xdr:cNvSpPr txBox="1"/>
      </xdr:nvSpPr>
      <xdr:spPr>
        <a:xfrm>
          <a:off x="13475448" y="306811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5</xdr:col>
      <xdr:colOff>0</xdr:colOff>
      <xdr:row>21</xdr:row>
      <xdr:rowOff>0</xdr:rowOff>
    </xdr:from>
    <xdr:ext cx="184731" cy="609013"/>
    <xdr:sp macro="" textlink="">
      <xdr:nvSpPr>
        <xdr:cNvPr id="191" name="TextBox 190">
          <a:extLst>
            <a:ext uri="{FF2B5EF4-FFF2-40B4-BE49-F238E27FC236}">
              <a16:creationId xmlns:a16="http://schemas.microsoft.com/office/drawing/2014/main" id="{00000000-0008-0000-0100-0000BF000000}"/>
            </a:ext>
          </a:extLst>
        </xdr:cNvPr>
        <xdr:cNvSpPr txBox="1"/>
      </xdr:nvSpPr>
      <xdr:spPr>
        <a:xfrm>
          <a:off x="12575977" y="550664"/>
          <a:ext cx="184731"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lang="en-US" sz="1100">
            <a:solidFill>
              <a:schemeClr val="tx1"/>
            </a:solidFill>
            <a:latin typeface="+mn-lt"/>
            <a:ea typeface="+mn-ea"/>
            <a:cs typeface="+mn-cs"/>
          </a:endParaRPr>
        </a:p>
        <a:p>
          <a:endParaRPr lang="en-US" sz="1100"/>
        </a:p>
        <a:p>
          <a:endParaRPr lang="en-US" sz="1100"/>
        </a:p>
      </xdr:txBody>
    </xdr:sp>
    <xdr:clientData/>
  </xdr:oneCellAnchor>
  <xdr:oneCellAnchor>
    <xdr:from>
      <xdr:col>5</xdr:col>
      <xdr:colOff>0</xdr:colOff>
      <xdr:row>29</xdr:row>
      <xdr:rowOff>0</xdr:rowOff>
    </xdr:from>
    <xdr:ext cx="184731" cy="280205"/>
    <xdr:sp macro="" textlink="">
      <xdr:nvSpPr>
        <xdr:cNvPr id="193" name="TextBox 192">
          <a:extLst>
            <a:ext uri="{FF2B5EF4-FFF2-40B4-BE49-F238E27FC236}">
              <a16:creationId xmlns:a16="http://schemas.microsoft.com/office/drawing/2014/main" id="{00000000-0008-0000-0100-0000C1000000}"/>
            </a:ext>
          </a:extLst>
        </xdr:cNvPr>
        <xdr:cNvSpPr txBox="1"/>
      </xdr:nvSpPr>
      <xdr:spPr>
        <a:xfrm>
          <a:off x="12656018" y="12391630"/>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u="sng"/>
        </a:p>
      </xdr:txBody>
    </xdr:sp>
    <xdr:clientData/>
  </xdr:oneCellAnchor>
  <xdr:oneCellAnchor>
    <xdr:from>
      <xdr:col>5</xdr:col>
      <xdr:colOff>0</xdr:colOff>
      <xdr:row>29</xdr:row>
      <xdr:rowOff>0</xdr:rowOff>
    </xdr:from>
    <xdr:ext cx="184731" cy="264560"/>
    <xdr:sp macro="" textlink="">
      <xdr:nvSpPr>
        <xdr:cNvPr id="209" name="TextBox 208">
          <a:extLst>
            <a:ext uri="{FF2B5EF4-FFF2-40B4-BE49-F238E27FC236}">
              <a16:creationId xmlns:a16="http://schemas.microsoft.com/office/drawing/2014/main" id="{00000000-0008-0000-0100-0000D1000000}"/>
            </a:ext>
          </a:extLst>
        </xdr:cNvPr>
        <xdr:cNvSpPr txBox="1"/>
      </xdr:nvSpPr>
      <xdr:spPr>
        <a:xfrm>
          <a:off x="13016208" y="130429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b="1" u="sng"/>
        </a:p>
      </xdr:txBody>
    </xdr:sp>
    <xdr:clientData/>
  </xdr:oneCellAnchor>
  <xdr:oneCellAnchor>
    <xdr:from>
      <xdr:col>5</xdr:col>
      <xdr:colOff>0</xdr:colOff>
      <xdr:row>29</xdr:row>
      <xdr:rowOff>0</xdr:rowOff>
    </xdr:from>
    <xdr:ext cx="264560" cy="184731"/>
    <xdr:sp macro="" textlink="">
      <xdr:nvSpPr>
        <xdr:cNvPr id="210" name="TextBox 209">
          <a:extLst>
            <a:ext uri="{FF2B5EF4-FFF2-40B4-BE49-F238E27FC236}">
              <a16:creationId xmlns:a16="http://schemas.microsoft.com/office/drawing/2014/main" id="{00000000-0008-0000-0100-0000D2000000}"/>
            </a:ext>
          </a:extLst>
        </xdr:cNvPr>
        <xdr:cNvSpPr txBox="1"/>
      </xdr:nvSpPr>
      <xdr:spPr>
        <a:xfrm rot="16200000">
          <a:off x="12635952" y="1275689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b="1" u="sng"/>
        </a:p>
      </xdr:txBody>
    </xdr:sp>
    <xdr:clientData/>
  </xdr:oneCellAnchor>
  <xdr:oneCellAnchor>
    <xdr:from>
      <xdr:col>5</xdr:col>
      <xdr:colOff>0</xdr:colOff>
      <xdr:row>29</xdr:row>
      <xdr:rowOff>0</xdr:rowOff>
    </xdr:from>
    <xdr:ext cx="184731" cy="264560"/>
    <xdr:sp macro="" textlink="">
      <xdr:nvSpPr>
        <xdr:cNvPr id="220" name="TextBox 219">
          <a:extLst>
            <a:ext uri="{FF2B5EF4-FFF2-40B4-BE49-F238E27FC236}">
              <a16:creationId xmlns:a16="http://schemas.microsoft.com/office/drawing/2014/main" id="{00000000-0008-0000-0100-0000DC000000}"/>
            </a:ext>
          </a:extLst>
        </xdr:cNvPr>
        <xdr:cNvSpPr txBox="1"/>
      </xdr:nvSpPr>
      <xdr:spPr>
        <a:xfrm>
          <a:off x="14713294" y="132546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b="1" u="sng"/>
        </a:p>
      </xdr:txBody>
    </xdr:sp>
    <xdr:clientData/>
  </xdr:oneCellAnchor>
  <xdr:oneCellAnchor>
    <xdr:from>
      <xdr:col>5</xdr:col>
      <xdr:colOff>0</xdr:colOff>
      <xdr:row>29</xdr:row>
      <xdr:rowOff>0</xdr:rowOff>
    </xdr:from>
    <xdr:ext cx="184731" cy="264560"/>
    <xdr:sp macro="" textlink="">
      <xdr:nvSpPr>
        <xdr:cNvPr id="221" name="TextBox 220">
          <a:extLst>
            <a:ext uri="{FF2B5EF4-FFF2-40B4-BE49-F238E27FC236}">
              <a16:creationId xmlns:a16="http://schemas.microsoft.com/office/drawing/2014/main" id="{00000000-0008-0000-0100-0000DD000000}"/>
            </a:ext>
          </a:extLst>
        </xdr:cNvPr>
        <xdr:cNvSpPr txBox="1"/>
      </xdr:nvSpPr>
      <xdr:spPr>
        <a:xfrm>
          <a:off x="12621121" y="132369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lang="en-US" sz="1100" b="0" u="sng">
            <a:solidFill>
              <a:schemeClr val="tx1"/>
            </a:solidFill>
            <a:latin typeface="+mn-lt"/>
            <a:ea typeface="+mn-ea"/>
            <a:cs typeface="+mn-cs"/>
          </a:endParaRPr>
        </a:p>
      </xdr:txBody>
    </xdr:sp>
    <xdr:clientData/>
  </xdr:oneCellAnchor>
  <xdr:oneCellAnchor>
    <xdr:from>
      <xdr:col>5</xdr:col>
      <xdr:colOff>0</xdr:colOff>
      <xdr:row>29</xdr:row>
      <xdr:rowOff>0</xdr:rowOff>
    </xdr:from>
    <xdr:ext cx="184731" cy="280205"/>
    <xdr:sp macro="" textlink="">
      <xdr:nvSpPr>
        <xdr:cNvPr id="222" name="TextBox 221">
          <a:extLst>
            <a:ext uri="{FF2B5EF4-FFF2-40B4-BE49-F238E27FC236}">
              <a16:creationId xmlns:a16="http://schemas.microsoft.com/office/drawing/2014/main" id="{00000000-0008-0000-0100-0000DE000000}"/>
            </a:ext>
          </a:extLst>
        </xdr:cNvPr>
        <xdr:cNvSpPr txBox="1"/>
      </xdr:nvSpPr>
      <xdr:spPr>
        <a:xfrm>
          <a:off x="14489497" y="13381289"/>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u="sng"/>
        </a:p>
      </xdr:txBody>
    </xdr:sp>
    <xdr:clientData/>
  </xdr:oneCellAnchor>
  <xdr:oneCellAnchor>
    <xdr:from>
      <xdr:col>5</xdr:col>
      <xdr:colOff>0</xdr:colOff>
      <xdr:row>29</xdr:row>
      <xdr:rowOff>0</xdr:rowOff>
    </xdr:from>
    <xdr:ext cx="184731" cy="280205"/>
    <xdr:sp macro="" textlink="">
      <xdr:nvSpPr>
        <xdr:cNvPr id="223" name="TextBox 222">
          <a:extLst>
            <a:ext uri="{FF2B5EF4-FFF2-40B4-BE49-F238E27FC236}">
              <a16:creationId xmlns:a16="http://schemas.microsoft.com/office/drawing/2014/main" id="{00000000-0008-0000-0100-0000DF000000}"/>
            </a:ext>
          </a:extLst>
        </xdr:cNvPr>
        <xdr:cNvSpPr txBox="1"/>
      </xdr:nvSpPr>
      <xdr:spPr>
        <a:xfrm>
          <a:off x="13716535" y="7188108"/>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u="sng"/>
        </a:p>
      </xdr:txBody>
    </xdr:sp>
    <xdr:clientData/>
  </xdr:oneCellAnchor>
  <xdr:oneCellAnchor>
    <xdr:from>
      <xdr:col>5</xdr:col>
      <xdr:colOff>0</xdr:colOff>
      <xdr:row>29</xdr:row>
      <xdr:rowOff>0</xdr:rowOff>
    </xdr:from>
    <xdr:ext cx="184731" cy="264560"/>
    <xdr:sp macro="" textlink="">
      <xdr:nvSpPr>
        <xdr:cNvPr id="293" name="TextBox 292">
          <a:extLst>
            <a:ext uri="{FF2B5EF4-FFF2-40B4-BE49-F238E27FC236}">
              <a16:creationId xmlns:a16="http://schemas.microsoft.com/office/drawing/2014/main" id="{00000000-0008-0000-0100-000025010000}"/>
            </a:ext>
          </a:extLst>
        </xdr:cNvPr>
        <xdr:cNvSpPr txBox="1"/>
      </xdr:nvSpPr>
      <xdr:spPr>
        <a:xfrm>
          <a:off x="13664348" y="1324622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lang="en-US" sz="1100" b="0" u="sng">
            <a:solidFill>
              <a:schemeClr val="tx1"/>
            </a:solidFill>
            <a:latin typeface="+mn-lt"/>
            <a:ea typeface="+mn-ea"/>
            <a:cs typeface="+mn-cs"/>
          </a:endParaRPr>
        </a:p>
      </xdr:txBody>
    </xdr:sp>
    <xdr:clientData/>
  </xdr:oneCellAnchor>
  <xdr:oneCellAnchor>
    <xdr:from>
      <xdr:col>5</xdr:col>
      <xdr:colOff>0</xdr:colOff>
      <xdr:row>29</xdr:row>
      <xdr:rowOff>0</xdr:rowOff>
    </xdr:from>
    <xdr:ext cx="184731" cy="264560"/>
    <xdr:sp macro="" textlink="">
      <xdr:nvSpPr>
        <xdr:cNvPr id="341" name="TextBox 340">
          <a:extLst>
            <a:ext uri="{FF2B5EF4-FFF2-40B4-BE49-F238E27FC236}">
              <a16:creationId xmlns:a16="http://schemas.microsoft.com/office/drawing/2014/main" id="{00000000-0008-0000-0100-000055010000}"/>
            </a:ext>
          </a:extLst>
        </xdr:cNvPr>
        <xdr:cNvSpPr txBox="1"/>
      </xdr:nvSpPr>
      <xdr:spPr>
        <a:xfrm>
          <a:off x="13463698" y="102337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5</xdr:col>
      <xdr:colOff>0</xdr:colOff>
      <xdr:row>29</xdr:row>
      <xdr:rowOff>0</xdr:rowOff>
    </xdr:from>
    <xdr:ext cx="184731" cy="280205"/>
    <xdr:sp macro="" textlink="">
      <xdr:nvSpPr>
        <xdr:cNvPr id="343" name="TextBox 342">
          <a:extLst>
            <a:ext uri="{FF2B5EF4-FFF2-40B4-BE49-F238E27FC236}">
              <a16:creationId xmlns:a16="http://schemas.microsoft.com/office/drawing/2014/main" id="{00000000-0008-0000-0100-000057010000}"/>
            </a:ext>
          </a:extLst>
        </xdr:cNvPr>
        <xdr:cNvSpPr txBox="1"/>
      </xdr:nvSpPr>
      <xdr:spPr>
        <a:xfrm>
          <a:off x="12650534" y="12256118"/>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u="sng"/>
        </a:p>
      </xdr:txBody>
    </xdr:sp>
    <xdr:clientData/>
  </xdr:oneCellAnchor>
  <xdr:oneCellAnchor>
    <xdr:from>
      <xdr:col>5</xdr:col>
      <xdr:colOff>0</xdr:colOff>
      <xdr:row>29</xdr:row>
      <xdr:rowOff>0</xdr:rowOff>
    </xdr:from>
    <xdr:ext cx="184731" cy="264560"/>
    <xdr:sp macro="" textlink="">
      <xdr:nvSpPr>
        <xdr:cNvPr id="344" name="TextBox 343">
          <a:extLst>
            <a:ext uri="{FF2B5EF4-FFF2-40B4-BE49-F238E27FC236}">
              <a16:creationId xmlns:a16="http://schemas.microsoft.com/office/drawing/2014/main" id="{00000000-0008-0000-0100-000058010000}"/>
            </a:ext>
          </a:extLst>
        </xdr:cNvPr>
        <xdr:cNvSpPr txBox="1"/>
      </xdr:nvSpPr>
      <xdr:spPr>
        <a:xfrm>
          <a:off x="13010724" y="128635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b="1" u="sng"/>
        </a:p>
      </xdr:txBody>
    </xdr:sp>
    <xdr:clientData/>
  </xdr:oneCellAnchor>
  <xdr:oneCellAnchor>
    <xdr:from>
      <xdr:col>5</xdr:col>
      <xdr:colOff>0</xdr:colOff>
      <xdr:row>29</xdr:row>
      <xdr:rowOff>0</xdr:rowOff>
    </xdr:from>
    <xdr:ext cx="264560" cy="184731"/>
    <xdr:sp macro="" textlink="">
      <xdr:nvSpPr>
        <xdr:cNvPr id="345" name="TextBox 344">
          <a:extLst>
            <a:ext uri="{FF2B5EF4-FFF2-40B4-BE49-F238E27FC236}">
              <a16:creationId xmlns:a16="http://schemas.microsoft.com/office/drawing/2014/main" id="{00000000-0008-0000-0100-000059010000}"/>
            </a:ext>
          </a:extLst>
        </xdr:cNvPr>
        <xdr:cNvSpPr txBox="1"/>
      </xdr:nvSpPr>
      <xdr:spPr>
        <a:xfrm rot="16200000">
          <a:off x="12630468" y="1259944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b="1" u="sng"/>
        </a:p>
      </xdr:txBody>
    </xdr:sp>
    <xdr:clientData/>
  </xdr:oneCellAnchor>
  <xdr:oneCellAnchor>
    <xdr:from>
      <xdr:col>5</xdr:col>
      <xdr:colOff>0</xdr:colOff>
      <xdr:row>29</xdr:row>
      <xdr:rowOff>0</xdr:rowOff>
    </xdr:from>
    <xdr:ext cx="184731" cy="264560"/>
    <xdr:sp macro="" textlink="">
      <xdr:nvSpPr>
        <xdr:cNvPr id="346" name="TextBox 345">
          <a:extLst>
            <a:ext uri="{FF2B5EF4-FFF2-40B4-BE49-F238E27FC236}">
              <a16:creationId xmlns:a16="http://schemas.microsoft.com/office/drawing/2014/main" id="{00000000-0008-0000-0100-00005A010000}"/>
            </a:ext>
          </a:extLst>
        </xdr:cNvPr>
        <xdr:cNvSpPr txBox="1"/>
      </xdr:nvSpPr>
      <xdr:spPr>
        <a:xfrm>
          <a:off x="14699194" y="130642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b="1" u="sng"/>
        </a:p>
      </xdr:txBody>
    </xdr:sp>
    <xdr:clientData/>
  </xdr:oneCellAnchor>
  <xdr:oneCellAnchor>
    <xdr:from>
      <xdr:col>5</xdr:col>
      <xdr:colOff>0</xdr:colOff>
      <xdr:row>29</xdr:row>
      <xdr:rowOff>0</xdr:rowOff>
    </xdr:from>
    <xdr:ext cx="184731" cy="264560"/>
    <xdr:sp macro="" textlink="">
      <xdr:nvSpPr>
        <xdr:cNvPr id="347" name="TextBox 346">
          <a:extLst>
            <a:ext uri="{FF2B5EF4-FFF2-40B4-BE49-F238E27FC236}">
              <a16:creationId xmlns:a16="http://schemas.microsoft.com/office/drawing/2014/main" id="{00000000-0008-0000-0100-00005B010000}"/>
            </a:ext>
          </a:extLst>
        </xdr:cNvPr>
        <xdr:cNvSpPr txBox="1"/>
      </xdr:nvSpPr>
      <xdr:spPr>
        <a:xfrm>
          <a:off x="12615637" y="1304659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lang="en-US" sz="1100" b="0" u="sng">
            <a:solidFill>
              <a:schemeClr val="tx1"/>
            </a:solidFill>
            <a:latin typeface="+mn-lt"/>
            <a:ea typeface="+mn-ea"/>
            <a:cs typeface="+mn-cs"/>
          </a:endParaRPr>
        </a:p>
      </xdr:txBody>
    </xdr:sp>
    <xdr:clientData/>
  </xdr:oneCellAnchor>
  <xdr:oneCellAnchor>
    <xdr:from>
      <xdr:col>5</xdr:col>
      <xdr:colOff>0</xdr:colOff>
      <xdr:row>29</xdr:row>
      <xdr:rowOff>0</xdr:rowOff>
    </xdr:from>
    <xdr:ext cx="184731" cy="280205"/>
    <xdr:sp macro="" textlink="">
      <xdr:nvSpPr>
        <xdr:cNvPr id="348" name="TextBox 347">
          <a:extLst>
            <a:ext uri="{FF2B5EF4-FFF2-40B4-BE49-F238E27FC236}">
              <a16:creationId xmlns:a16="http://schemas.microsoft.com/office/drawing/2014/main" id="{00000000-0008-0000-0100-00005C010000}"/>
            </a:ext>
          </a:extLst>
        </xdr:cNvPr>
        <xdr:cNvSpPr txBox="1"/>
      </xdr:nvSpPr>
      <xdr:spPr>
        <a:xfrm>
          <a:off x="14475397" y="13179979"/>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u="sng"/>
        </a:p>
      </xdr:txBody>
    </xdr:sp>
    <xdr:clientData/>
  </xdr:oneCellAnchor>
  <xdr:oneCellAnchor>
    <xdr:from>
      <xdr:col>5</xdr:col>
      <xdr:colOff>0</xdr:colOff>
      <xdr:row>29</xdr:row>
      <xdr:rowOff>0</xdr:rowOff>
    </xdr:from>
    <xdr:ext cx="184731" cy="280205"/>
    <xdr:sp macro="" textlink="">
      <xdr:nvSpPr>
        <xdr:cNvPr id="349" name="TextBox 348">
          <a:extLst>
            <a:ext uri="{FF2B5EF4-FFF2-40B4-BE49-F238E27FC236}">
              <a16:creationId xmlns:a16="http://schemas.microsoft.com/office/drawing/2014/main" id="{00000000-0008-0000-0100-00005D010000}"/>
            </a:ext>
          </a:extLst>
        </xdr:cNvPr>
        <xdr:cNvSpPr txBox="1"/>
      </xdr:nvSpPr>
      <xdr:spPr>
        <a:xfrm>
          <a:off x="13704785" y="13561868"/>
          <a:ext cx="184731"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200" b="1" u="sng"/>
        </a:p>
      </xdr:txBody>
    </xdr:sp>
    <xdr:clientData/>
  </xdr:oneCellAnchor>
  <xdr:oneCellAnchor>
    <xdr:from>
      <xdr:col>5</xdr:col>
      <xdr:colOff>0</xdr:colOff>
      <xdr:row>29</xdr:row>
      <xdr:rowOff>0</xdr:rowOff>
    </xdr:from>
    <xdr:ext cx="184731" cy="264560"/>
    <xdr:sp macro="" textlink="">
      <xdr:nvSpPr>
        <xdr:cNvPr id="416" name="TextBox 415">
          <a:extLst>
            <a:ext uri="{FF2B5EF4-FFF2-40B4-BE49-F238E27FC236}">
              <a16:creationId xmlns:a16="http://schemas.microsoft.com/office/drawing/2014/main" id="{00000000-0008-0000-0100-0000A0010000}"/>
            </a:ext>
          </a:extLst>
        </xdr:cNvPr>
        <xdr:cNvSpPr txBox="1"/>
      </xdr:nvSpPr>
      <xdr:spPr>
        <a:xfrm>
          <a:off x="13652598" y="1305588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endParaRPr lang="en-US" sz="1100" b="0" u="sng">
            <a:solidFill>
              <a:schemeClr val="tx1"/>
            </a:solidFill>
            <a:latin typeface="+mn-lt"/>
            <a:ea typeface="+mn-ea"/>
            <a:cs typeface="+mn-cs"/>
          </a:endParaRPr>
        </a:p>
      </xdr:txBody>
    </xdr:sp>
    <xdr:clientData/>
  </xdr:oneCellAnchor>
  <xdr:twoCellAnchor editAs="oneCell">
    <xdr:from>
      <xdr:col>7</xdr:col>
      <xdr:colOff>89296</xdr:colOff>
      <xdr:row>0</xdr:row>
      <xdr:rowOff>130630</xdr:rowOff>
    </xdr:from>
    <xdr:to>
      <xdr:col>32</xdr:col>
      <xdr:colOff>54274</xdr:colOff>
      <xdr:row>110</xdr:row>
      <xdr:rowOff>169533</xdr:rowOff>
    </xdr:to>
    <xdr:pic>
      <xdr:nvPicPr>
        <xdr:cNvPr id="452" name="Picture 451">
          <a:extLst>
            <a:ext uri="{FF2B5EF4-FFF2-40B4-BE49-F238E27FC236}">
              <a16:creationId xmlns:a16="http://schemas.microsoft.com/office/drawing/2014/main" id="{B5BAA27E-4942-0B34-267C-7A03EA4FD2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32265" y="130630"/>
          <a:ext cx="15591931" cy="2445663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1B90F-7864-4337-BAEB-C583DF8B5395}">
  <dimension ref="A1:G3"/>
  <sheetViews>
    <sheetView tabSelected="1" topLeftCell="A3" workbookViewId="0">
      <selection activeCell="B14" sqref="B14"/>
    </sheetView>
  </sheetViews>
  <sheetFormatPr defaultColWidth="8.7265625" defaultRowHeight="15.5" x14ac:dyDescent="0.65"/>
  <cols>
    <col min="1" max="1" width="4.453125" style="1" bestFit="1" customWidth="1"/>
    <col min="2" max="2" width="51.7265625" style="1" bestFit="1" customWidth="1"/>
    <col min="3" max="3" width="4.08984375" style="1" bestFit="1" customWidth="1"/>
    <col min="4" max="4" width="8.08984375" style="1" bestFit="1" customWidth="1"/>
    <col min="5" max="5" width="8.54296875" style="1" bestFit="1" customWidth="1"/>
    <col min="6" max="6" width="12.90625" style="1" bestFit="1" customWidth="1"/>
    <col min="7" max="7" width="16.81640625" style="1" bestFit="1" customWidth="1"/>
    <col min="8" max="16384" width="8.7265625" style="1"/>
  </cols>
  <sheetData>
    <row r="1" spans="1:7" x14ac:dyDescent="0.65">
      <c r="A1" s="92" t="s">
        <v>118</v>
      </c>
      <c r="B1" s="93"/>
      <c r="C1" s="93"/>
      <c r="D1" s="93"/>
      <c r="E1" s="93"/>
      <c r="F1" s="93"/>
      <c r="G1" s="94"/>
    </row>
    <row r="2" spans="1:7" x14ac:dyDescent="0.65">
      <c r="A2" s="81" t="s">
        <v>115</v>
      </c>
      <c r="B2" s="77" t="s">
        <v>0</v>
      </c>
      <c r="C2" s="77" t="s">
        <v>116</v>
      </c>
      <c r="D2" s="77" t="s">
        <v>93</v>
      </c>
      <c r="E2" s="77" t="s">
        <v>105</v>
      </c>
      <c r="F2" s="77" t="s">
        <v>117</v>
      </c>
      <c r="G2" s="82" t="s">
        <v>6</v>
      </c>
    </row>
    <row r="3" spans="1:7" ht="233" thickBot="1" x14ac:dyDescent="0.7">
      <c r="A3" s="83">
        <v>1</v>
      </c>
      <c r="B3" s="84" t="s">
        <v>121</v>
      </c>
      <c r="C3" s="85" t="s">
        <v>119</v>
      </c>
      <c r="D3" s="90">
        <f>Summary!C9</f>
        <v>54133.294648400013</v>
      </c>
      <c r="E3" s="91"/>
      <c r="F3" s="86"/>
      <c r="G3" s="88"/>
    </row>
  </sheetData>
  <mergeCells count="1">
    <mergeCell ref="A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9D9E8-0A53-4F94-84BB-BE4D8BB6D4E2}">
  <dimension ref="A1:G11"/>
  <sheetViews>
    <sheetView zoomScale="80" zoomScaleNormal="80" workbookViewId="0">
      <selection activeCell="D9" sqref="D9:E9"/>
    </sheetView>
  </sheetViews>
  <sheetFormatPr defaultColWidth="8.81640625" defaultRowHeight="21.5" x14ac:dyDescent="0.9"/>
  <cols>
    <col min="1" max="1" width="6.1796875" style="31" bestFit="1" customWidth="1"/>
    <col min="2" max="2" width="90.453125" style="31" bestFit="1" customWidth="1"/>
    <col min="3" max="3" width="16.1796875" style="31" bestFit="1" customWidth="1"/>
    <col min="4" max="4" width="13.453125" style="31" bestFit="1" customWidth="1"/>
    <col min="5" max="5" width="17.81640625" style="31" bestFit="1" customWidth="1"/>
    <col min="6" max="6" width="16" style="31" bestFit="1" customWidth="1"/>
    <col min="7" max="16384" width="8.81640625" style="31"/>
  </cols>
  <sheetData>
    <row r="1" spans="1:7" s="53" customFormat="1" x14ac:dyDescent="0.9">
      <c r="A1" s="95" t="s">
        <v>106</v>
      </c>
      <c r="B1" s="95"/>
      <c r="C1" s="95"/>
      <c r="D1" s="95"/>
      <c r="E1" s="95"/>
    </row>
    <row r="2" spans="1:7" s="53" customFormat="1" x14ac:dyDescent="0.9">
      <c r="A2" s="54" t="s">
        <v>104</v>
      </c>
      <c r="B2" s="54" t="s">
        <v>3</v>
      </c>
      <c r="C2" s="54" t="s">
        <v>93</v>
      </c>
      <c r="D2" s="54" t="s">
        <v>105</v>
      </c>
      <c r="E2" s="54" t="s">
        <v>112</v>
      </c>
    </row>
    <row r="3" spans="1:7" x14ac:dyDescent="0.9">
      <c r="A3" s="32" t="s">
        <v>19</v>
      </c>
      <c r="B3" s="32" t="str">
        <f>calculation!B4</f>
        <v>Gurukul kangri- Singhdwar- Premnagar aashram  Flyover From Km. 198+020 To 199+920</v>
      </c>
      <c r="C3" s="52">
        <f>'Measurement Sheet'!K32</f>
        <v>24528.820120000004</v>
      </c>
      <c r="D3" s="89"/>
      <c r="E3" s="79"/>
      <c r="G3" s="87"/>
    </row>
    <row r="4" spans="1:7" x14ac:dyDescent="0.9">
      <c r="A4" s="32" t="s">
        <v>20</v>
      </c>
      <c r="B4" s="32" t="str">
        <f>calculation!B14</f>
        <v>Shankaraycharya Chawk Elevated Flyover From Km. 201+120 to 202+120</v>
      </c>
      <c r="C4" s="52">
        <f>'Measurement Sheet'!K49</f>
        <v>8669.8969040000011</v>
      </c>
      <c r="D4" s="89"/>
      <c r="E4" s="79"/>
      <c r="G4" s="87"/>
    </row>
    <row r="5" spans="1:7" x14ac:dyDescent="0.9">
      <c r="A5" s="32" t="s">
        <v>21</v>
      </c>
      <c r="B5" s="32" t="str">
        <f>'Measurement Sheet'!B50</f>
        <v>Chandi Chawk Flyover from Km. 202+180 To 203+140</v>
      </c>
      <c r="C5" s="52">
        <f>'Measurement Sheet'!K66</f>
        <v>12299.319020000001</v>
      </c>
      <c r="D5" s="89"/>
      <c r="E5" s="79"/>
      <c r="G5" s="87"/>
    </row>
    <row r="6" spans="1:7" x14ac:dyDescent="0.9">
      <c r="A6" s="32" t="s">
        <v>30</v>
      </c>
      <c r="B6" s="32" t="str">
        <f>'Measurement Sheet'!B67</f>
        <v xml:space="preserve">Right-of-Way (ROW) Walls </v>
      </c>
      <c r="C6" s="52">
        <f>'Measurement Sheet'!K77</f>
        <v>3714.05</v>
      </c>
      <c r="D6" s="89"/>
      <c r="E6" s="79"/>
      <c r="F6" s="87"/>
      <c r="G6" s="87"/>
    </row>
    <row r="7" spans="1:7" x14ac:dyDescent="0.9">
      <c r="A7" s="96" t="s">
        <v>109</v>
      </c>
      <c r="B7" s="96"/>
      <c r="C7" s="64">
        <f>SUM(C3:C6)</f>
        <v>49212.086044000011</v>
      </c>
      <c r="D7" s="89"/>
      <c r="E7" s="79"/>
      <c r="F7" s="80"/>
    </row>
    <row r="9" spans="1:7" x14ac:dyDescent="0.9">
      <c r="B9" s="65" t="s">
        <v>114</v>
      </c>
      <c r="C9" s="66">
        <f>C7*10%+C7</f>
        <v>54133.294648400013</v>
      </c>
      <c r="D9" s="67"/>
      <c r="E9" s="69"/>
    </row>
    <row r="11" spans="1:7" x14ac:dyDescent="0.9">
      <c r="B11" s="68" t="s">
        <v>113</v>
      </c>
    </row>
  </sheetData>
  <mergeCells count="2">
    <mergeCell ref="A1:E1"/>
    <mergeCell ref="A7:B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B78"/>
  <sheetViews>
    <sheetView topLeftCell="A72" zoomScale="64" zoomScaleNormal="47" zoomScaleSheetLayoutView="98" workbookViewId="0">
      <selection activeCell="P61" sqref="P61"/>
    </sheetView>
  </sheetViews>
  <sheetFormatPr defaultColWidth="8.81640625" defaultRowHeight="20" x14ac:dyDescent="0.85"/>
  <cols>
    <col min="1" max="1" width="6.453125" style="3" bestFit="1" customWidth="1"/>
    <col min="2" max="2" width="21.453125" style="3" bestFit="1" customWidth="1"/>
    <col min="3" max="3" width="11" style="3" customWidth="1"/>
    <col min="4" max="4" width="11" style="3" bestFit="1" customWidth="1"/>
    <col min="5" max="5" width="9.453125" style="3" bestFit="1" customWidth="1"/>
    <col min="6" max="6" width="13.54296875" style="3" customWidth="1"/>
    <col min="7" max="7" width="5.54296875" style="3" customWidth="1"/>
    <col min="8" max="8" width="9.453125" style="3" customWidth="1"/>
    <col min="9" max="9" width="10.7265625" style="3" bestFit="1" customWidth="1"/>
    <col min="10" max="10" width="10.453125" style="3" bestFit="1" customWidth="1"/>
    <col min="11" max="11" width="13" style="46" customWidth="1"/>
    <col min="12" max="12" width="41" style="3" customWidth="1"/>
    <col min="13" max="13" width="17.453125" style="3" hidden="1" customWidth="1"/>
    <col min="14" max="14" width="8.81640625" style="3" customWidth="1"/>
    <col min="15" max="19" width="8.81640625" style="3"/>
    <col min="20" max="20" width="9.54296875" style="3" bestFit="1" customWidth="1"/>
    <col min="21" max="16384" width="8.81640625" style="3"/>
  </cols>
  <sheetData>
    <row r="1" spans="1:210" s="4" customFormat="1" ht="28.5" customHeight="1" x14ac:dyDescent="0.85">
      <c r="A1" s="97" t="s">
        <v>95</v>
      </c>
      <c r="B1" s="97"/>
      <c r="C1" s="97"/>
      <c r="D1" s="97"/>
      <c r="E1" s="97"/>
      <c r="F1" s="97"/>
      <c r="G1" s="97"/>
      <c r="H1" s="97"/>
      <c r="I1" s="97"/>
      <c r="J1" s="97"/>
      <c r="K1" s="97"/>
      <c r="L1" s="97"/>
      <c r="M1" s="97"/>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row>
    <row r="2" spans="1:210" s="4" customFormat="1" x14ac:dyDescent="0.85">
      <c r="A2" s="102" t="s">
        <v>94</v>
      </c>
      <c r="B2" s="102" t="s">
        <v>0</v>
      </c>
      <c r="C2" s="98" t="s">
        <v>5</v>
      </c>
      <c r="D2" s="98"/>
      <c r="E2" s="102" t="s">
        <v>1</v>
      </c>
      <c r="F2" s="102" t="s">
        <v>3</v>
      </c>
      <c r="G2" s="102" t="s">
        <v>24</v>
      </c>
      <c r="H2" s="35" t="s">
        <v>88</v>
      </c>
      <c r="I2" s="35" t="s">
        <v>91</v>
      </c>
      <c r="J2" s="35" t="s">
        <v>92</v>
      </c>
      <c r="K2" s="39" t="s">
        <v>93</v>
      </c>
      <c r="L2" s="102" t="s">
        <v>6</v>
      </c>
      <c r="M2" s="102" t="s">
        <v>23</v>
      </c>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row>
    <row r="3" spans="1:210" s="34" customFormat="1" x14ac:dyDescent="0.85">
      <c r="A3" s="103"/>
      <c r="B3" s="103"/>
      <c r="C3" s="36" t="s">
        <v>33</v>
      </c>
      <c r="D3" s="36" t="s">
        <v>34</v>
      </c>
      <c r="E3" s="103"/>
      <c r="F3" s="103"/>
      <c r="G3" s="103"/>
      <c r="H3" s="36" t="s">
        <v>89</v>
      </c>
      <c r="I3" s="36" t="s">
        <v>89</v>
      </c>
      <c r="J3" s="36" t="s">
        <v>89</v>
      </c>
      <c r="K3" s="40" t="s">
        <v>90</v>
      </c>
      <c r="L3" s="103"/>
      <c r="M3" s="10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c r="CZ3" s="33"/>
      <c r="DA3" s="33"/>
      <c r="DB3" s="33"/>
      <c r="DC3" s="33"/>
      <c r="DD3" s="33"/>
      <c r="DE3" s="33"/>
      <c r="DF3" s="33"/>
      <c r="DG3" s="33"/>
      <c r="DH3" s="33"/>
      <c r="DI3" s="33"/>
      <c r="DJ3" s="33"/>
      <c r="DK3" s="33"/>
      <c r="DL3" s="33"/>
      <c r="DM3" s="33"/>
      <c r="DN3" s="33"/>
      <c r="DO3" s="33"/>
      <c r="DP3" s="33"/>
      <c r="DQ3" s="33"/>
      <c r="DR3" s="33"/>
      <c r="DS3" s="33"/>
      <c r="DT3" s="33"/>
      <c r="DU3" s="33"/>
      <c r="DV3" s="33"/>
      <c r="DW3" s="33"/>
      <c r="DX3" s="33"/>
      <c r="DY3" s="33"/>
      <c r="DZ3" s="33"/>
      <c r="EA3" s="33"/>
      <c r="EB3" s="33"/>
      <c r="EC3" s="33"/>
      <c r="ED3" s="33"/>
      <c r="EE3" s="33"/>
      <c r="EF3" s="33"/>
      <c r="EG3" s="33"/>
      <c r="EH3" s="33"/>
      <c r="EI3" s="33"/>
      <c r="EJ3" s="33"/>
      <c r="EK3" s="33"/>
      <c r="EL3" s="33"/>
      <c r="EM3" s="33"/>
      <c r="EN3" s="33"/>
      <c r="EO3" s="33"/>
      <c r="EP3" s="33"/>
      <c r="EQ3" s="33"/>
      <c r="ER3" s="33"/>
      <c r="ES3" s="33"/>
      <c r="ET3" s="33"/>
      <c r="EU3" s="33"/>
      <c r="EV3" s="33"/>
      <c r="EW3" s="33"/>
      <c r="EX3" s="33"/>
      <c r="EY3" s="33"/>
      <c r="EZ3" s="33"/>
      <c r="FA3" s="33"/>
      <c r="FB3" s="33"/>
      <c r="FC3" s="33"/>
      <c r="FD3" s="33"/>
      <c r="FE3" s="33"/>
      <c r="FF3" s="33"/>
      <c r="FG3" s="33"/>
      <c r="FH3" s="33"/>
      <c r="FI3" s="33"/>
      <c r="FJ3" s="33"/>
      <c r="FK3" s="33"/>
      <c r="FL3" s="33"/>
      <c r="FM3" s="33"/>
      <c r="FN3" s="33"/>
      <c r="FO3" s="33"/>
      <c r="FP3" s="33"/>
      <c r="FQ3" s="33"/>
      <c r="FR3" s="33"/>
      <c r="FS3" s="33"/>
      <c r="FT3" s="33"/>
      <c r="FU3" s="33"/>
      <c r="FV3" s="33"/>
      <c r="FW3" s="33"/>
      <c r="FX3" s="33"/>
      <c r="FY3" s="33"/>
      <c r="FZ3" s="33"/>
      <c r="GA3" s="33"/>
      <c r="GB3" s="33"/>
      <c r="GC3" s="33"/>
      <c r="GD3" s="33"/>
      <c r="GE3" s="33"/>
      <c r="GF3" s="33"/>
      <c r="GG3" s="33"/>
      <c r="GH3" s="33"/>
      <c r="GI3" s="33"/>
      <c r="GJ3" s="33"/>
      <c r="GK3" s="33"/>
      <c r="GL3" s="33"/>
      <c r="GM3" s="33"/>
      <c r="GN3" s="33"/>
      <c r="GO3" s="33"/>
      <c r="GP3" s="33"/>
      <c r="GQ3" s="33"/>
      <c r="GR3" s="33"/>
      <c r="GS3" s="33"/>
      <c r="GT3" s="33"/>
      <c r="GU3" s="33"/>
      <c r="GV3" s="33"/>
      <c r="GW3" s="33"/>
      <c r="GX3" s="33"/>
      <c r="GY3" s="33"/>
      <c r="GZ3" s="33"/>
      <c r="HA3" s="33"/>
      <c r="HB3" s="33"/>
    </row>
    <row r="4" spans="1:210" s="4" customFormat="1" x14ac:dyDescent="0.85">
      <c r="A4" s="24" t="s">
        <v>19</v>
      </c>
      <c r="B4" s="104" t="str">
        <f>calculation!B4</f>
        <v>Gurukul kangri- Singhdwar- Premnagar aashram  Flyover From Km. 198+020 To 199+920</v>
      </c>
      <c r="C4" s="105"/>
      <c r="D4" s="105"/>
      <c r="E4" s="105"/>
      <c r="F4" s="105"/>
      <c r="G4" s="105"/>
      <c r="H4" s="105"/>
      <c r="I4" s="105"/>
      <c r="J4" s="105"/>
      <c r="K4" s="105"/>
      <c r="L4" s="106"/>
      <c r="M4" s="37"/>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row>
    <row r="5" spans="1:210" s="4" customFormat="1" x14ac:dyDescent="0.85">
      <c r="A5" s="11" t="s">
        <v>73</v>
      </c>
      <c r="B5" s="19" t="s">
        <v>72</v>
      </c>
      <c r="C5" s="8"/>
      <c r="D5" s="8"/>
      <c r="E5" s="8"/>
      <c r="F5" s="8"/>
      <c r="G5" s="8"/>
      <c r="H5" s="8"/>
      <c r="I5" s="8"/>
      <c r="J5" s="8"/>
      <c r="K5" s="41"/>
      <c r="L5" s="8"/>
      <c r="M5" s="8"/>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row>
    <row r="6" spans="1:210" s="4" customFormat="1" x14ac:dyDescent="0.85">
      <c r="A6" s="7">
        <v>1</v>
      </c>
      <c r="B6" s="7"/>
      <c r="C6" s="5">
        <v>198020</v>
      </c>
      <c r="D6" s="5">
        <v>198700</v>
      </c>
      <c r="E6" s="7" t="s">
        <v>4</v>
      </c>
      <c r="F6" s="7" t="s">
        <v>2</v>
      </c>
      <c r="G6" s="7"/>
      <c r="H6" s="7"/>
      <c r="I6" s="7">
        <f t="shared" ref="I6:I11" si="0">D6-C6</f>
        <v>680</v>
      </c>
      <c r="J6" s="7">
        <v>8.5</v>
      </c>
      <c r="K6" s="42">
        <f>1/2*(J6*I6)</f>
        <v>2890</v>
      </c>
      <c r="L6" s="7" t="s">
        <v>7</v>
      </c>
      <c r="M6" s="7">
        <v>1969</v>
      </c>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row>
    <row r="7" spans="1:210" s="4" customFormat="1" x14ac:dyDescent="0.85">
      <c r="A7" s="7">
        <v>2</v>
      </c>
      <c r="B7" s="7"/>
      <c r="C7" s="5">
        <v>198820</v>
      </c>
      <c r="D7" s="5">
        <v>199400</v>
      </c>
      <c r="E7" s="7" t="s">
        <v>4</v>
      </c>
      <c r="F7" s="7" t="s">
        <v>8</v>
      </c>
      <c r="G7" s="7"/>
      <c r="H7" s="7"/>
      <c r="I7" s="7">
        <f t="shared" si="0"/>
        <v>580</v>
      </c>
      <c r="J7" s="7">
        <f>(8.5+9.5)/2</f>
        <v>9</v>
      </c>
      <c r="K7" s="42">
        <f>(J7*I7)</f>
        <v>5220</v>
      </c>
      <c r="L7" s="7" t="s">
        <v>10</v>
      </c>
      <c r="M7" s="7">
        <v>1970</v>
      </c>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row>
    <row r="8" spans="1:210" s="4" customFormat="1" x14ac:dyDescent="0.85">
      <c r="A8" s="7">
        <v>3</v>
      </c>
      <c r="B8" s="7"/>
      <c r="C8" s="5">
        <v>199550</v>
      </c>
      <c r="D8" s="5">
        <v>199920</v>
      </c>
      <c r="E8" s="7" t="s">
        <v>4</v>
      </c>
      <c r="F8" s="7" t="s">
        <v>9</v>
      </c>
      <c r="G8" s="7"/>
      <c r="H8" s="7"/>
      <c r="I8" s="7">
        <f t="shared" si="0"/>
        <v>370</v>
      </c>
      <c r="J8" s="7">
        <v>9.5</v>
      </c>
      <c r="K8" s="42">
        <f>1/2*(J8*I8)</f>
        <v>1757.5</v>
      </c>
      <c r="L8" s="7" t="s">
        <v>11</v>
      </c>
      <c r="M8" s="7">
        <v>1971</v>
      </c>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row>
    <row r="9" spans="1:210" s="4" customFormat="1" x14ac:dyDescent="0.85">
      <c r="A9" s="7">
        <v>4</v>
      </c>
      <c r="B9" s="7"/>
      <c r="C9" s="5">
        <v>198020</v>
      </c>
      <c r="D9" s="5">
        <v>198700</v>
      </c>
      <c r="E9" s="7" t="s">
        <v>12</v>
      </c>
      <c r="F9" s="7" t="s">
        <v>2</v>
      </c>
      <c r="G9" s="7"/>
      <c r="H9" s="7"/>
      <c r="I9" s="7">
        <f t="shared" si="0"/>
        <v>680</v>
      </c>
      <c r="J9" s="7">
        <v>8.5</v>
      </c>
      <c r="K9" s="42">
        <f>1/2*(J9*I9)</f>
        <v>2890</v>
      </c>
      <c r="L9" s="7" t="s">
        <v>7</v>
      </c>
      <c r="M9" s="7">
        <v>1972</v>
      </c>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row>
    <row r="10" spans="1:210" s="4" customFormat="1" x14ac:dyDescent="0.85">
      <c r="A10" s="7">
        <v>5</v>
      </c>
      <c r="B10" s="7"/>
      <c r="C10" s="5">
        <v>198820</v>
      </c>
      <c r="D10" s="5">
        <v>199400</v>
      </c>
      <c r="E10" s="7" t="s">
        <v>12</v>
      </c>
      <c r="F10" s="7" t="s">
        <v>8</v>
      </c>
      <c r="G10" s="7"/>
      <c r="H10" s="7"/>
      <c r="I10" s="7">
        <f t="shared" si="0"/>
        <v>580</v>
      </c>
      <c r="J10" s="7">
        <f>(8.5+9.5)/2</f>
        <v>9</v>
      </c>
      <c r="K10" s="42">
        <f>(J10*I10)</f>
        <v>5220</v>
      </c>
      <c r="L10" s="7" t="s">
        <v>10</v>
      </c>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row>
    <row r="11" spans="1:210" s="4" customFormat="1" x14ac:dyDescent="0.85">
      <c r="A11" s="7">
        <v>6</v>
      </c>
      <c r="B11" s="7"/>
      <c r="C11" s="5">
        <v>199550</v>
      </c>
      <c r="D11" s="5">
        <v>199920</v>
      </c>
      <c r="E11" s="7" t="s">
        <v>12</v>
      </c>
      <c r="F11" s="7" t="s">
        <v>9</v>
      </c>
      <c r="G11" s="7"/>
      <c r="H11" s="7"/>
      <c r="I11" s="7">
        <f t="shared" si="0"/>
        <v>370</v>
      </c>
      <c r="J11" s="7">
        <v>9.5</v>
      </c>
      <c r="K11" s="13">
        <f>1/2*(J11*I11)</f>
        <v>1757.5</v>
      </c>
      <c r="L11" s="7" t="s">
        <v>11</v>
      </c>
      <c r="M11" s="7"/>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row>
    <row r="12" spans="1:210" s="4" customFormat="1" x14ac:dyDescent="0.85">
      <c r="A12" s="11" t="s">
        <v>74</v>
      </c>
      <c r="B12" s="19" t="s">
        <v>96</v>
      </c>
      <c r="C12" s="5"/>
      <c r="D12" s="5"/>
      <c r="E12" s="7"/>
      <c r="F12" s="7"/>
      <c r="G12" s="7"/>
      <c r="H12" s="7"/>
      <c r="I12" s="7"/>
      <c r="J12" s="7"/>
      <c r="K12" s="13"/>
      <c r="L12" s="7"/>
      <c r="M12" s="7"/>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row>
    <row r="13" spans="1:210" s="4" customFormat="1" x14ac:dyDescent="0.85">
      <c r="A13" s="7">
        <v>1</v>
      </c>
      <c r="B13" s="7"/>
      <c r="C13" s="5">
        <v>198700</v>
      </c>
      <c r="D13" s="5"/>
      <c r="E13" s="7" t="s">
        <v>13</v>
      </c>
      <c r="F13" s="7" t="s">
        <v>2</v>
      </c>
      <c r="G13" s="7"/>
      <c r="H13" s="7"/>
      <c r="I13" s="7">
        <v>29</v>
      </c>
      <c r="J13" s="7">
        <v>9.5</v>
      </c>
      <c r="K13" s="42">
        <f>(J13*I13)</f>
        <v>275.5</v>
      </c>
      <c r="L13" s="7" t="s">
        <v>14</v>
      </c>
      <c r="M13" s="7">
        <v>1974</v>
      </c>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row>
    <row r="14" spans="1:210" s="4" customFormat="1" x14ac:dyDescent="0.85">
      <c r="A14" s="7">
        <v>2</v>
      </c>
      <c r="B14" s="7"/>
      <c r="C14" s="5">
        <v>198820</v>
      </c>
      <c r="D14" s="5"/>
      <c r="E14" s="7" t="s">
        <v>13</v>
      </c>
      <c r="F14" s="7"/>
      <c r="G14" s="7"/>
      <c r="H14" s="7"/>
      <c r="I14" s="7">
        <v>29</v>
      </c>
      <c r="J14" s="7">
        <v>9.5</v>
      </c>
      <c r="K14" s="42">
        <f>(J14*I14)</f>
        <v>275.5</v>
      </c>
      <c r="L14" s="7" t="s">
        <v>14</v>
      </c>
      <c r="M14" s="7">
        <v>1977</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row>
    <row r="15" spans="1:210" s="4" customFormat="1" x14ac:dyDescent="0.85">
      <c r="A15" s="7">
        <v>3</v>
      </c>
      <c r="B15" s="7"/>
      <c r="C15" s="5">
        <v>199400</v>
      </c>
      <c r="D15" s="5"/>
      <c r="E15" s="7" t="s">
        <v>13</v>
      </c>
      <c r="F15" s="7"/>
      <c r="G15" s="7"/>
      <c r="H15" s="7"/>
      <c r="I15" s="7">
        <v>29</v>
      </c>
      <c r="J15" s="7">
        <v>9.5</v>
      </c>
      <c r="K15" s="42">
        <f>(J15*I15)</f>
        <v>275.5</v>
      </c>
      <c r="L15" s="7" t="s">
        <v>15</v>
      </c>
      <c r="M15" s="7">
        <v>1982</v>
      </c>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row>
    <row r="16" spans="1:210" s="4" customFormat="1" x14ac:dyDescent="0.85">
      <c r="A16" s="7">
        <v>4</v>
      </c>
      <c r="B16" s="7"/>
      <c r="C16" s="5">
        <v>199550</v>
      </c>
      <c r="D16" s="5"/>
      <c r="E16" s="7" t="s">
        <v>13</v>
      </c>
      <c r="F16" s="7" t="s">
        <v>9</v>
      </c>
      <c r="G16" s="7"/>
      <c r="H16" s="7"/>
      <c r="I16" s="7">
        <v>29</v>
      </c>
      <c r="J16" s="7">
        <v>9.5</v>
      </c>
      <c r="K16" s="42">
        <f>(J16*I16)</f>
        <v>275.5</v>
      </c>
      <c r="L16" s="7" t="s">
        <v>15</v>
      </c>
      <c r="M16" s="7">
        <v>1984</v>
      </c>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row>
    <row r="17" spans="1:210" s="4" customFormat="1" x14ac:dyDescent="0.85">
      <c r="A17" s="11" t="s">
        <v>75</v>
      </c>
      <c r="B17" s="19" t="s">
        <v>16</v>
      </c>
      <c r="C17" s="6"/>
      <c r="D17" s="6"/>
      <c r="E17" s="8"/>
      <c r="F17" s="8"/>
      <c r="G17" s="8"/>
      <c r="H17" s="8"/>
      <c r="I17" s="78"/>
      <c r="J17" s="8"/>
      <c r="K17" s="45"/>
      <c r="L17" s="8"/>
      <c r="M17" s="8"/>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row>
    <row r="18" spans="1:210" s="4" customFormat="1" x14ac:dyDescent="0.85">
      <c r="A18" s="7">
        <v>1</v>
      </c>
      <c r="B18" s="7"/>
      <c r="C18" s="5">
        <v>198700</v>
      </c>
      <c r="D18" s="5">
        <v>198820</v>
      </c>
      <c r="E18" s="7" t="s">
        <v>13</v>
      </c>
      <c r="F18" s="7"/>
      <c r="G18" s="7">
        <v>10</v>
      </c>
      <c r="H18" s="7">
        <v>1.1100000000000001</v>
      </c>
      <c r="I18" s="7"/>
      <c r="J18" s="7">
        <v>4.5</v>
      </c>
      <c r="K18" s="12">
        <f>((2*3.14*H18*J18))*G18</f>
        <v>313.68600000000004</v>
      </c>
      <c r="L18" s="7" t="s">
        <v>22</v>
      </c>
      <c r="M18" s="7">
        <v>1983</v>
      </c>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row>
    <row r="19" spans="1:210" s="4" customFormat="1" x14ac:dyDescent="0.85">
      <c r="A19" s="7">
        <v>2</v>
      </c>
      <c r="B19" s="7"/>
      <c r="C19" s="5">
        <v>199400</v>
      </c>
      <c r="D19" s="9" t="s">
        <v>25</v>
      </c>
      <c r="E19" s="7" t="s">
        <v>13</v>
      </c>
      <c r="F19" s="7"/>
      <c r="G19" s="7">
        <v>10</v>
      </c>
      <c r="H19" s="7">
        <v>1.1100000000000001</v>
      </c>
      <c r="I19" s="7"/>
      <c r="J19" s="7">
        <v>4.5</v>
      </c>
      <c r="K19" s="12">
        <f>((2*3.14*H19*J19))*G19</f>
        <v>313.68600000000004</v>
      </c>
      <c r="L19" s="7" t="s">
        <v>26</v>
      </c>
      <c r="M19" s="7">
        <v>1976</v>
      </c>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row>
    <row r="20" spans="1:210" s="4" customFormat="1" x14ac:dyDescent="0.85">
      <c r="A20" s="7"/>
      <c r="B20" s="7"/>
      <c r="C20" s="5"/>
      <c r="D20" s="5"/>
      <c r="E20" s="7"/>
      <c r="F20" s="7"/>
      <c r="G20" s="7"/>
      <c r="H20" s="7"/>
      <c r="I20" s="7"/>
      <c r="J20" s="11"/>
      <c r="K20" s="13"/>
      <c r="L20" s="7"/>
      <c r="M20" s="7"/>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row>
    <row r="21" spans="1:210" s="4" customFormat="1" x14ac:dyDescent="0.85">
      <c r="A21" s="11" t="s">
        <v>82</v>
      </c>
      <c r="B21" s="19" t="s">
        <v>17</v>
      </c>
      <c r="C21" s="5"/>
      <c r="D21" s="5"/>
      <c r="E21" s="7"/>
      <c r="F21" s="7"/>
      <c r="G21" s="7"/>
      <c r="H21" s="7"/>
      <c r="I21" s="7"/>
      <c r="J21" s="11"/>
      <c r="K21" s="13"/>
      <c r="L21" s="7"/>
      <c r="M21" s="7"/>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row>
    <row r="22" spans="1:210" s="4" customFormat="1" x14ac:dyDescent="0.85">
      <c r="A22" s="7">
        <v>1</v>
      </c>
      <c r="B22" s="10"/>
      <c r="C22" s="5">
        <v>198700</v>
      </c>
      <c r="D22" s="5">
        <v>198820</v>
      </c>
      <c r="E22" s="7" t="s">
        <v>13</v>
      </c>
      <c r="F22" s="7"/>
      <c r="G22" s="7">
        <v>10</v>
      </c>
      <c r="H22" s="7"/>
      <c r="I22" s="7"/>
      <c r="J22" s="7"/>
      <c r="K22" s="13">
        <f>calculation!C11*'Measurement Sheet'!G22</f>
        <v>817.22406000000001</v>
      </c>
      <c r="L22" s="7" t="s">
        <v>22</v>
      </c>
      <c r="M22" s="7">
        <v>1983</v>
      </c>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row>
    <row r="23" spans="1:210" s="4" customFormat="1" x14ac:dyDescent="0.85">
      <c r="A23" s="7">
        <v>2</v>
      </c>
      <c r="B23" s="10"/>
      <c r="C23" s="7" t="s">
        <v>27</v>
      </c>
      <c r="D23" s="5" t="s">
        <v>25</v>
      </c>
      <c r="E23" s="7" t="s">
        <v>13</v>
      </c>
      <c r="F23" s="7"/>
      <c r="G23" s="7">
        <v>10</v>
      </c>
      <c r="H23" s="7"/>
      <c r="I23" s="7"/>
      <c r="J23" s="7"/>
      <c r="K23" s="13">
        <f>calculation!C11*'Measurement Sheet'!G23</f>
        <v>817.22406000000001</v>
      </c>
      <c r="L23" s="7" t="s">
        <v>26</v>
      </c>
      <c r="M23" s="7">
        <v>1976</v>
      </c>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row>
    <row r="24" spans="1:210" s="4" customFormat="1" x14ac:dyDescent="0.85">
      <c r="A24" s="29" t="s">
        <v>85</v>
      </c>
      <c r="B24" s="16" t="s">
        <v>18</v>
      </c>
      <c r="C24" s="7"/>
      <c r="D24" s="5"/>
      <c r="E24" s="7"/>
      <c r="F24" s="7"/>
      <c r="G24" s="7"/>
      <c r="H24" s="7"/>
      <c r="I24" s="7"/>
      <c r="J24" s="7"/>
      <c r="K24" s="13"/>
      <c r="L24" s="7"/>
      <c r="M24" s="7"/>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row>
    <row r="25" spans="1:210" s="4" customFormat="1" x14ac:dyDescent="0.85">
      <c r="A25" s="25">
        <v>1</v>
      </c>
      <c r="B25" s="10"/>
      <c r="C25" s="5">
        <v>198300</v>
      </c>
      <c r="D25" s="5"/>
      <c r="E25" s="7" t="s">
        <v>13</v>
      </c>
      <c r="F25" s="7"/>
      <c r="G25" s="7">
        <v>1</v>
      </c>
      <c r="H25" s="7"/>
      <c r="I25" s="7"/>
      <c r="J25" s="7"/>
      <c r="K25" s="13">
        <f>calculation!C13</f>
        <v>364</v>
      </c>
      <c r="L25" s="7" t="s">
        <v>28</v>
      </c>
      <c r="M25" s="7">
        <v>1979</v>
      </c>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row>
    <row r="26" spans="1:210" s="4" customFormat="1" x14ac:dyDescent="0.85">
      <c r="A26" s="25">
        <v>2</v>
      </c>
      <c r="B26" s="10"/>
      <c r="C26" s="5">
        <v>198950</v>
      </c>
      <c r="D26" s="5"/>
      <c r="E26" s="7" t="s">
        <v>13</v>
      </c>
      <c r="F26" s="7"/>
      <c r="G26" s="7">
        <v>1</v>
      </c>
      <c r="H26" s="7"/>
      <c r="I26" s="7"/>
      <c r="J26" s="7"/>
      <c r="K26" s="13">
        <f>calculation!C13</f>
        <v>364</v>
      </c>
      <c r="L26" s="7" t="s">
        <v>29</v>
      </c>
      <c r="M26" s="7"/>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row>
    <row r="27" spans="1:210" s="4" customFormat="1" x14ac:dyDescent="0.85">
      <c r="A27" s="11" t="s">
        <v>86</v>
      </c>
      <c r="B27" s="28" t="s">
        <v>81</v>
      </c>
      <c r="C27" s="10"/>
      <c r="D27" s="10"/>
      <c r="E27" s="10"/>
      <c r="F27" s="10"/>
      <c r="G27" s="10"/>
      <c r="H27" s="10"/>
      <c r="I27" s="10"/>
      <c r="J27" s="10"/>
      <c r="K27" s="43"/>
      <c r="L27" s="7"/>
      <c r="M27" s="7"/>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row>
    <row r="28" spans="1:210" s="4" customFormat="1" x14ac:dyDescent="0.85">
      <c r="A28" s="7">
        <v>1</v>
      </c>
      <c r="B28" s="10"/>
      <c r="C28" s="5">
        <v>198700</v>
      </c>
      <c r="D28" s="49">
        <v>198820</v>
      </c>
      <c r="E28" s="7" t="s">
        <v>4</v>
      </c>
      <c r="F28" s="7"/>
      <c r="G28" s="7"/>
      <c r="H28" s="7"/>
      <c r="I28" s="7">
        <f>D28-C28</f>
        <v>120</v>
      </c>
      <c r="J28" s="7">
        <v>1.3</v>
      </c>
      <c r="K28" s="13">
        <f>I28*J28</f>
        <v>156</v>
      </c>
      <c r="L28" s="7" t="s">
        <v>22</v>
      </c>
      <c r="M28" s="7"/>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row>
    <row r="29" spans="1:210" s="4" customFormat="1" x14ac:dyDescent="0.85">
      <c r="A29" s="7">
        <v>2</v>
      </c>
      <c r="B29" s="10"/>
      <c r="C29" s="5">
        <v>198700</v>
      </c>
      <c r="D29" s="5">
        <v>198820</v>
      </c>
      <c r="E29" s="7" t="s">
        <v>12</v>
      </c>
      <c r="F29" s="7"/>
      <c r="G29" s="7"/>
      <c r="H29" s="7"/>
      <c r="I29" s="7">
        <f t="shared" ref="I29:I31" si="1">D29-C29</f>
        <v>120</v>
      </c>
      <c r="J29" s="7">
        <v>1.3</v>
      </c>
      <c r="K29" s="13">
        <f>I29*J29</f>
        <v>156</v>
      </c>
      <c r="L29" s="7" t="s">
        <v>22</v>
      </c>
      <c r="M29" s="7"/>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row>
    <row r="30" spans="1:210" s="4" customFormat="1" x14ac:dyDescent="0.85">
      <c r="A30" s="7">
        <v>3</v>
      </c>
      <c r="B30" s="10"/>
      <c r="C30" s="5">
        <v>199400</v>
      </c>
      <c r="D30" s="5">
        <v>199550</v>
      </c>
      <c r="E30" s="7" t="s">
        <v>4</v>
      </c>
      <c r="F30" s="7"/>
      <c r="G30" s="7"/>
      <c r="H30" s="7"/>
      <c r="I30" s="7">
        <f t="shared" si="1"/>
        <v>150</v>
      </c>
      <c r="J30" s="7">
        <v>1.3</v>
      </c>
      <c r="K30" s="13">
        <f>I30*J30</f>
        <v>195</v>
      </c>
      <c r="L30" s="7" t="s">
        <v>26</v>
      </c>
      <c r="M30" s="7"/>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row>
    <row r="31" spans="1:210" s="4" customFormat="1" x14ac:dyDescent="0.85">
      <c r="A31" s="7">
        <v>4</v>
      </c>
      <c r="B31" s="10"/>
      <c r="C31" s="5">
        <v>199400</v>
      </c>
      <c r="D31" s="5">
        <v>199550</v>
      </c>
      <c r="E31" s="7" t="s">
        <v>12</v>
      </c>
      <c r="F31" s="7"/>
      <c r="G31" s="7"/>
      <c r="H31" s="7"/>
      <c r="I31" s="7">
        <f t="shared" si="1"/>
        <v>150</v>
      </c>
      <c r="J31" s="7">
        <v>1.3</v>
      </c>
      <c r="K31" s="13">
        <f>I31*J31</f>
        <v>195</v>
      </c>
      <c r="L31" s="7" t="s">
        <v>26</v>
      </c>
      <c r="M31" s="7"/>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row>
    <row r="32" spans="1:210" s="4" customFormat="1" x14ac:dyDescent="0.85">
      <c r="A32" s="99" t="s">
        <v>87</v>
      </c>
      <c r="B32" s="100"/>
      <c r="C32" s="100"/>
      <c r="D32" s="100"/>
      <c r="E32" s="100"/>
      <c r="F32" s="100"/>
      <c r="G32" s="100"/>
      <c r="H32" s="100"/>
      <c r="I32" s="100"/>
      <c r="J32" s="101"/>
      <c r="K32" s="38">
        <f>SUM(K6:K31)</f>
        <v>24528.820120000004</v>
      </c>
      <c r="L32" s="7"/>
      <c r="M32" s="7"/>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row>
    <row r="33" spans="1:210" s="4" customFormat="1" x14ac:dyDescent="0.85">
      <c r="A33" s="24" t="s">
        <v>20</v>
      </c>
      <c r="B33" s="107" t="str">
        <f>calculation!B14</f>
        <v>Shankaraycharya Chawk Elevated Flyover From Km. 201+120 to 202+120</v>
      </c>
      <c r="C33" s="107"/>
      <c r="D33" s="107"/>
      <c r="E33" s="107"/>
      <c r="F33" s="107"/>
      <c r="G33" s="107"/>
      <c r="H33" s="107"/>
      <c r="I33" s="107"/>
      <c r="J33" s="107"/>
      <c r="K33" s="107"/>
      <c r="L33" s="107"/>
      <c r="M33" s="37"/>
      <c r="N33" s="3"/>
      <c r="O33" s="3"/>
      <c r="P33" s="46"/>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row>
    <row r="34" spans="1:210" s="4" customFormat="1" x14ac:dyDescent="0.85">
      <c r="A34" s="11" t="s">
        <v>77</v>
      </c>
      <c r="B34" s="16" t="s">
        <v>72</v>
      </c>
      <c r="C34" s="5"/>
      <c r="D34" s="5"/>
      <c r="E34" s="7"/>
      <c r="F34" s="7"/>
      <c r="G34" s="7"/>
      <c r="H34" s="7"/>
      <c r="I34" s="7"/>
      <c r="J34" s="11"/>
      <c r="K34" s="13"/>
      <c r="L34" s="7"/>
      <c r="M34" s="7"/>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row>
    <row r="35" spans="1:210" s="4" customFormat="1" x14ac:dyDescent="0.85">
      <c r="A35" s="11">
        <v>1</v>
      </c>
      <c r="B35" s="7"/>
      <c r="C35" s="5" t="s">
        <v>44</v>
      </c>
      <c r="D35" s="5" t="s">
        <v>45</v>
      </c>
      <c r="E35" s="7" t="s">
        <v>4</v>
      </c>
      <c r="F35" s="7" t="s">
        <v>2</v>
      </c>
      <c r="G35" s="7"/>
      <c r="H35" s="7"/>
      <c r="I35" s="7">
        <v>210</v>
      </c>
      <c r="J35" s="7">
        <v>8.4</v>
      </c>
      <c r="K35" s="13">
        <f>1/2*I35*J35</f>
        <v>882</v>
      </c>
      <c r="L35" s="7" t="s">
        <v>46</v>
      </c>
      <c r="M35" s="7"/>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row>
    <row r="36" spans="1:210" s="4" customFormat="1" x14ac:dyDescent="0.85">
      <c r="A36" s="11">
        <v>2</v>
      </c>
      <c r="B36" s="7"/>
      <c r="C36" s="5" t="s">
        <v>47</v>
      </c>
      <c r="D36" s="5" t="s">
        <v>48</v>
      </c>
      <c r="E36" s="7" t="s">
        <v>4</v>
      </c>
      <c r="F36" s="7" t="s">
        <v>9</v>
      </c>
      <c r="G36" s="7"/>
      <c r="H36" s="7"/>
      <c r="I36" s="7">
        <v>260</v>
      </c>
      <c r="J36" s="7">
        <v>8.25</v>
      </c>
      <c r="K36" s="13">
        <f>1/2*I36*J36</f>
        <v>1072.5</v>
      </c>
      <c r="L36" s="7" t="s">
        <v>49</v>
      </c>
      <c r="M36" s="7"/>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row>
    <row r="37" spans="1:210" s="4" customFormat="1" x14ac:dyDescent="0.85">
      <c r="A37" s="11">
        <v>3</v>
      </c>
      <c r="B37" s="7"/>
      <c r="C37" s="5" t="s">
        <v>44</v>
      </c>
      <c r="D37" s="5" t="s">
        <v>45</v>
      </c>
      <c r="E37" s="7" t="s">
        <v>12</v>
      </c>
      <c r="F37" s="7" t="s">
        <v>2</v>
      </c>
      <c r="G37" s="7"/>
      <c r="H37" s="7"/>
      <c r="I37" s="7">
        <v>210</v>
      </c>
      <c r="J37" s="7">
        <v>8.4</v>
      </c>
      <c r="K37" s="13">
        <f>1/2*I37*J37</f>
        <v>882</v>
      </c>
      <c r="L37" s="7" t="s">
        <v>46</v>
      </c>
      <c r="M37" s="7"/>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row>
    <row r="38" spans="1:210" s="4" customFormat="1" x14ac:dyDescent="0.85">
      <c r="A38" s="11">
        <v>4</v>
      </c>
      <c r="B38" s="7"/>
      <c r="C38" s="5" t="s">
        <v>47</v>
      </c>
      <c r="D38" s="5" t="s">
        <v>48</v>
      </c>
      <c r="E38" s="7" t="s">
        <v>12</v>
      </c>
      <c r="F38" s="7" t="s">
        <v>9</v>
      </c>
      <c r="G38" s="7"/>
      <c r="H38" s="7"/>
      <c r="I38" s="7">
        <v>260</v>
      </c>
      <c r="J38" s="7">
        <v>8.25</v>
      </c>
      <c r="K38" s="13">
        <f>1/2*I38*J38</f>
        <v>1072.5</v>
      </c>
      <c r="L38" s="7" t="s">
        <v>49</v>
      </c>
      <c r="M38" s="7"/>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row>
    <row r="39" spans="1:210" s="4" customFormat="1" x14ac:dyDescent="0.85">
      <c r="A39" s="11" t="s">
        <v>78</v>
      </c>
      <c r="B39" s="16" t="s">
        <v>96</v>
      </c>
      <c r="C39" s="5"/>
      <c r="D39" s="5"/>
      <c r="E39" s="7"/>
      <c r="F39" s="7"/>
      <c r="G39" s="7"/>
      <c r="H39" s="7"/>
      <c r="I39" s="7"/>
      <c r="J39" s="11"/>
      <c r="K39" s="42"/>
      <c r="L39" s="7"/>
      <c r="M39" s="7"/>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row>
    <row r="40" spans="1:210" s="4" customFormat="1" x14ac:dyDescent="0.85">
      <c r="A40" s="11">
        <v>1</v>
      </c>
      <c r="B40" s="7"/>
      <c r="C40" s="5" t="s">
        <v>45</v>
      </c>
      <c r="D40" s="5"/>
      <c r="E40" s="7" t="s">
        <v>13</v>
      </c>
      <c r="F40" s="7" t="s">
        <v>2</v>
      </c>
      <c r="G40" s="7"/>
      <c r="H40" s="7"/>
      <c r="I40" s="7">
        <v>13</v>
      </c>
      <c r="J40" s="7">
        <v>8.4149999999999991</v>
      </c>
      <c r="K40" s="42">
        <f>(J40*I40)</f>
        <v>109.39499999999998</v>
      </c>
      <c r="L40" s="7" t="s">
        <v>46</v>
      </c>
      <c r="M40" s="7"/>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row>
    <row r="41" spans="1:210" s="4" customFormat="1" x14ac:dyDescent="0.85">
      <c r="A41" s="11">
        <v>2</v>
      </c>
      <c r="B41" s="7"/>
      <c r="C41" s="5" t="s">
        <v>47</v>
      </c>
      <c r="D41" s="5"/>
      <c r="E41" s="7" t="s">
        <v>13</v>
      </c>
      <c r="F41" s="7" t="s">
        <v>9</v>
      </c>
      <c r="G41" s="7"/>
      <c r="H41" s="7"/>
      <c r="I41" s="7">
        <v>13</v>
      </c>
      <c r="J41" s="7">
        <v>8.4149999999999991</v>
      </c>
      <c r="K41" s="42">
        <f>(J41*I41)</f>
        <v>109.39499999999998</v>
      </c>
      <c r="L41" s="7" t="s">
        <v>52</v>
      </c>
      <c r="M41" s="7"/>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row>
    <row r="42" spans="1:210" s="4" customFormat="1" x14ac:dyDescent="0.85">
      <c r="A42" s="11" t="s">
        <v>79</v>
      </c>
      <c r="B42" s="16" t="s">
        <v>16</v>
      </c>
      <c r="C42" s="5"/>
      <c r="D42" s="9"/>
      <c r="E42" s="7"/>
      <c r="F42" s="7"/>
      <c r="G42" s="7"/>
      <c r="H42" s="7"/>
      <c r="I42" s="7"/>
      <c r="J42" s="7"/>
      <c r="K42" s="13"/>
      <c r="L42" s="7"/>
      <c r="M42" s="7"/>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row>
    <row r="43" spans="1:210" s="4" customFormat="1" x14ac:dyDescent="0.85">
      <c r="A43" s="11">
        <v>1</v>
      </c>
      <c r="B43" s="7"/>
      <c r="C43" s="5" t="s">
        <v>45</v>
      </c>
      <c r="D43" s="5" t="s">
        <v>47</v>
      </c>
      <c r="E43" s="7" t="s">
        <v>13</v>
      </c>
      <c r="F43" s="7"/>
      <c r="G43" s="7">
        <v>16</v>
      </c>
      <c r="H43" s="7">
        <v>1.27</v>
      </c>
      <c r="I43" s="7"/>
      <c r="J43" s="7">
        <v>2.5</v>
      </c>
      <c r="K43" s="13">
        <f>2*3.14*1.27*2.5</f>
        <v>19.939</v>
      </c>
      <c r="L43" s="7" t="s">
        <v>46</v>
      </c>
      <c r="M43" s="7"/>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row>
    <row r="44" spans="1:210" s="4" customFormat="1" x14ac:dyDescent="0.85">
      <c r="A44" s="11" t="s">
        <v>83</v>
      </c>
      <c r="B44" s="16" t="s">
        <v>17</v>
      </c>
      <c r="C44" s="7"/>
      <c r="D44" s="5"/>
      <c r="E44" s="7"/>
      <c r="F44" s="7"/>
      <c r="G44" s="7"/>
      <c r="H44" s="7"/>
      <c r="I44" s="7"/>
      <c r="J44" s="7"/>
      <c r="K44" s="13"/>
      <c r="L44" s="7"/>
      <c r="M44" s="7"/>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row>
    <row r="45" spans="1:210" s="4" customFormat="1" x14ac:dyDescent="0.85">
      <c r="A45" s="11">
        <v>1</v>
      </c>
      <c r="B45" s="10"/>
      <c r="C45" s="5" t="s">
        <v>45</v>
      </c>
      <c r="D45" s="5" t="s">
        <v>47</v>
      </c>
      <c r="E45" s="7" t="s">
        <v>13</v>
      </c>
      <c r="F45" s="7"/>
      <c r="G45" s="7">
        <v>16</v>
      </c>
      <c r="H45" s="7"/>
      <c r="I45" s="7"/>
      <c r="J45" s="7"/>
      <c r="K45" s="13">
        <f>calculation!C21*'Measurement Sheet'!G45</f>
        <v>1386.1679040000001</v>
      </c>
      <c r="L45" s="7" t="s">
        <v>46</v>
      </c>
      <c r="M45" s="7"/>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row>
    <row r="46" spans="1:210" s="4" customFormat="1" x14ac:dyDescent="0.85">
      <c r="A46" s="11" t="s">
        <v>111</v>
      </c>
      <c r="B46" s="28" t="s">
        <v>81</v>
      </c>
      <c r="C46" s="5"/>
      <c r="D46" s="5"/>
      <c r="E46" s="7"/>
      <c r="F46" s="26"/>
      <c r="G46" s="26"/>
      <c r="H46" s="26"/>
      <c r="I46" s="26"/>
      <c r="J46" s="27"/>
      <c r="K46" s="13"/>
      <c r="L46" s="7"/>
      <c r="M46" s="7"/>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row>
    <row r="47" spans="1:210" s="4" customFormat="1" x14ac:dyDescent="0.85">
      <c r="A47" s="7">
        <v>1</v>
      </c>
      <c r="B47" s="10"/>
      <c r="C47" s="7" t="s">
        <v>70</v>
      </c>
      <c r="D47" s="7" t="s">
        <v>47</v>
      </c>
      <c r="E47" s="7" t="s">
        <v>4</v>
      </c>
      <c r="F47" s="7"/>
      <c r="G47" s="7"/>
      <c r="H47" s="7"/>
      <c r="I47" s="7">
        <v>560</v>
      </c>
      <c r="J47" s="7">
        <v>3.1</v>
      </c>
      <c r="K47" s="13">
        <f>I47*J47</f>
        <v>1736</v>
      </c>
      <c r="L47" s="7" t="s">
        <v>46</v>
      </c>
      <c r="M47" s="7">
        <v>3625</v>
      </c>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row>
    <row r="48" spans="1:210" s="4" customFormat="1" x14ac:dyDescent="0.85">
      <c r="A48" s="7">
        <v>2</v>
      </c>
      <c r="B48" s="10"/>
      <c r="C48" s="7" t="s">
        <v>70</v>
      </c>
      <c r="D48" s="7" t="s">
        <v>47</v>
      </c>
      <c r="E48" s="7" t="s">
        <v>12</v>
      </c>
      <c r="F48" s="7"/>
      <c r="G48" s="7"/>
      <c r="H48" s="7"/>
      <c r="I48" s="7">
        <v>560</v>
      </c>
      <c r="J48" s="7">
        <v>2.5</v>
      </c>
      <c r="K48" s="13">
        <f>I48*J48</f>
        <v>1400</v>
      </c>
      <c r="L48" s="7" t="s">
        <v>46</v>
      </c>
      <c r="M48" s="7">
        <v>3636</v>
      </c>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row>
    <row r="49" spans="1:210" s="4" customFormat="1" x14ac:dyDescent="0.85">
      <c r="A49" s="99" t="s">
        <v>97</v>
      </c>
      <c r="B49" s="100"/>
      <c r="C49" s="100"/>
      <c r="D49" s="100"/>
      <c r="E49" s="100"/>
      <c r="F49" s="100"/>
      <c r="G49" s="100"/>
      <c r="H49" s="100"/>
      <c r="I49" s="100"/>
      <c r="J49" s="101"/>
      <c r="K49" s="38">
        <f>SUM(K35:K48)</f>
        <v>8669.8969040000011</v>
      </c>
      <c r="L49" s="7"/>
      <c r="M49" s="7"/>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row>
    <row r="50" spans="1:210" s="4" customFormat="1" x14ac:dyDescent="0.85">
      <c r="A50" s="23" t="s">
        <v>21</v>
      </c>
      <c r="B50" s="104" t="str">
        <f>calculation!B22</f>
        <v>Chandi Chawk Flyover from Km. 202+180 To 203+140</v>
      </c>
      <c r="C50" s="105"/>
      <c r="D50" s="105"/>
      <c r="E50" s="105"/>
      <c r="F50" s="105"/>
      <c r="G50" s="105"/>
      <c r="H50" s="105"/>
      <c r="I50" s="105"/>
      <c r="J50" s="105"/>
      <c r="K50" s="105"/>
      <c r="L50" s="106"/>
      <c r="M50" s="7"/>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row>
    <row r="51" spans="1:210" s="4" customFormat="1" x14ac:dyDescent="0.85">
      <c r="A51" s="11" t="s">
        <v>84</v>
      </c>
      <c r="B51" s="16" t="s">
        <v>72</v>
      </c>
      <c r="C51" s="5"/>
      <c r="D51" s="5"/>
      <c r="E51" s="7"/>
      <c r="F51" s="7"/>
      <c r="G51" s="7"/>
      <c r="H51" s="7"/>
      <c r="I51" s="7"/>
      <c r="J51" s="11"/>
      <c r="K51" s="13"/>
      <c r="L51" s="7"/>
      <c r="M51" s="7"/>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row>
    <row r="52" spans="1:210" s="4" customFormat="1" x14ac:dyDescent="0.85">
      <c r="A52" s="11">
        <v>1</v>
      </c>
      <c r="B52" s="11"/>
      <c r="C52" s="5">
        <v>202180</v>
      </c>
      <c r="D52" s="5">
        <v>202700</v>
      </c>
      <c r="E52" s="7" t="s">
        <v>4</v>
      </c>
      <c r="F52" s="7" t="s">
        <v>2</v>
      </c>
      <c r="G52" s="7"/>
      <c r="H52" s="7"/>
      <c r="I52" s="13">
        <f>(D52-C52)</f>
        <v>520</v>
      </c>
      <c r="J52" s="11">
        <v>8.8000000000000007</v>
      </c>
      <c r="K52" s="13">
        <f>1/2*I52*J52</f>
        <v>2288</v>
      </c>
      <c r="L52" s="7" t="s">
        <v>50</v>
      </c>
      <c r="M52" s="7"/>
      <c r="N52" s="46"/>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row>
    <row r="53" spans="1:210" s="4" customFormat="1" x14ac:dyDescent="0.85">
      <c r="A53" s="11">
        <v>2</v>
      </c>
      <c r="B53" s="11"/>
      <c r="C53" s="5">
        <v>202960</v>
      </c>
      <c r="D53" s="5">
        <v>203580</v>
      </c>
      <c r="E53" s="7" t="s">
        <v>4</v>
      </c>
      <c r="F53" s="7" t="s">
        <v>9</v>
      </c>
      <c r="G53" s="7"/>
      <c r="H53" s="7"/>
      <c r="I53" s="13">
        <f t="shared" ref="I53:I55" si="2">(D53-C53)</f>
        <v>620</v>
      </c>
      <c r="J53" s="11">
        <v>8.8000000000000007</v>
      </c>
      <c r="K53" s="13">
        <f>1/2*I53*J53</f>
        <v>2728</v>
      </c>
      <c r="L53" s="7" t="s">
        <v>51</v>
      </c>
      <c r="M53" s="7"/>
      <c r="N53" s="46"/>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row>
    <row r="54" spans="1:210" s="4" customFormat="1" x14ac:dyDescent="0.85">
      <c r="A54" s="11">
        <v>3</v>
      </c>
      <c r="B54" s="11"/>
      <c r="C54" s="5">
        <v>202180</v>
      </c>
      <c r="D54" s="5">
        <v>202700</v>
      </c>
      <c r="E54" s="7" t="s">
        <v>12</v>
      </c>
      <c r="F54" s="7" t="s">
        <v>2</v>
      </c>
      <c r="G54" s="7"/>
      <c r="H54" s="7"/>
      <c r="I54" s="13">
        <f t="shared" si="2"/>
        <v>520</v>
      </c>
      <c r="J54" s="11">
        <v>8.8000000000000007</v>
      </c>
      <c r="K54" s="13">
        <f>1/2*I54*J54</f>
        <v>2288</v>
      </c>
      <c r="L54" s="7" t="s">
        <v>50</v>
      </c>
      <c r="M54" s="7"/>
      <c r="N54" s="46"/>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row>
    <row r="55" spans="1:210" s="4" customFormat="1" x14ac:dyDescent="0.85">
      <c r="A55" s="11">
        <v>4</v>
      </c>
      <c r="B55" s="11"/>
      <c r="C55" s="5">
        <v>202960</v>
      </c>
      <c r="D55" s="5">
        <v>203580</v>
      </c>
      <c r="E55" s="7" t="s">
        <v>12</v>
      </c>
      <c r="F55" s="7" t="s">
        <v>9</v>
      </c>
      <c r="G55" s="7"/>
      <c r="H55" s="7"/>
      <c r="I55" s="13">
        <f t="shared" si="2"/>
        <v>620</v>
      </c>
      <c r="J55" s="11">
        <v>8.8000000000000007</v>
      </c>
      <c r="K55" s="13">
        <f>1/2*I55*J55</f>
        <v>2728</v>
      </c>
      <c r="L55" s="7" t="s">
        <v>51</v>
      </c>
      <c r="M55" s="7"/>
      <c r="N55" s="46"/>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row>
    <row r="56" spans="1:210" s="4" customFormat="1" x14ac:dyDescent="0.85">
      <c r="A56" s="11" t="s">
        <v>98</v>
      </c>
      <c r="B56" s="19" t="s">
        <v>96</v>
      </c>
      <c r="C56" s="5"/>
      <c r="D56" s="5"/>
      <c r="E56" s="7"/>
      <c r="F56" s="7"/>
      <c r="G56" s="7"/>
      <c r="H56" s="7"/>
      <c r="I56" s="7"/>
      <c r="J56" s="11"/>
      <c r="K56" s="13"/>
      <c r="L56" s="7"/>
      <c r="M56" s="7"/>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row>
    <row r="57" spans="1:210" s="4" customFormat="1" x14ac:dyDescent="0.85">
      <c r="A57" s="7">
        <v>1</v>
      </c>
      <c r="B57" s="7"/>
      <c r="C57" s="5">
        <v>202590</v>
      </c>
      <c r="D57" s="5"/>
      <c r="E57" s="7" t="s">
        <v>13</v>
      </c>
      <c r="F57" s="7" t="s">
        <v>2</v>
      </c>
      <c r="G57" s="7"/>
      <c r="H57" s="7"/>
      <c r="I57" s="7">
        <v>24</v>
      </c>
      <c r="J57" s="7">
        <v>9</v>
      </c>
      <c r="K57" s="42">
        <f>(J57*I57)</f>
        <v>216</v>
      </c>
      <c r="L57" s="7" t="s">
        <v>50</v>
      </c>
      <c r="M57" s="7"/>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row>
    <row r="58" spans="1:210" s="4" customFormat="1" x14ac:dyDescent="0.85">
      <c r="A58" s="7">
        <v>2</v>
      </c>
      <c r="C58" s="5">
        <v>202960</v>
      </c>
      <c r="D58" s="5"/>
      <c r="E58" s="7" t="s">
        <v>13</v>
      </c>
      <c r="F58" s="7" t="s">
        <v>9</v>
      </c>
      <c r="G58" s="7"/>
      <c r="H58" s="7"/>
      <c r="I58" s="7">
        <v>24</v>
      </c>
      <c r="J58" s="7">
        <v>9</v>
      </c>
      <c r="K58" s="42">
        <f>(J58*I58)</f>
        <v>216</v>
      </c>
      <c r="L58" s="7" t="s">
        <v>50</v>
      </c>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row>
    <row r="59" spans="1:210" s="4" customFormat="1" x14ac:dyDescent="0.85">
      <c r="A59" s="11" t="s">
        <v>99</v>
      </c>
      <c r="B59" s="16" t="s">
        <v>16</v>
      </c>
      <c r="C59" s="5"/>
      <c r="D59" s="9"/>
      <c r="E59" s="7"/>
      <c r="F59" s="7"/>
      <c r="G59" s="7"/>
      <c r="H59" s="7"/>
      <c r="I59" s="7"/>
      <c r="J59" s="7"/>
      <c r="K59" s="13"/>
      <c r="L59" s="7"/>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row>
    <row r="60" spans="1:210" s="4" customFormat="1" x14ac:dyDescent="0.85">
      <c r="A60" s="7">
        <v>1</v>
      </c>
      <c r="B60" s="18"/>
      <c r="C60" s="5">
        <v>202590</v>
      </c>
      <c r="D60" s="5">
        <v>202960</v>
      </c>
      <c r="E60" s="7" t="s">
        <v>13</v>
      </c>
      <c r="F60" s="7"/>
      <c r="G60" s="7">
        <v>10</v>
      </c>
      <c r="H60" s="7">
        <v>1.1299999999999999</v>
      </c>
      <c r="I60" s="7"/>
      <c r="J60" s="7">
        <v>4.62</v>
      </c>
      <c r="K60" s="13">
        <f>2*3.14*H60*J60*G60</f>
        <v>327.85368</v>
      </c>
      <c r="L60" s="7" t="s">
        <v>50</v>
      </c>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row>
    <row r="61" spans="1:210" s="4" customFormat="1" x14ac:dyDescent="0.85">
      <c r="A61" s="11" t="s">
        <v>100</v>
      </c>
      <c r="B61" s="16" t="s">
        <v>17</v>
      </c>
      <c r="C61" s="5"/>
      <c r="D61" s="5"/>
      <c r="E61" s="7"/>
      <c r="F61" s="7"/>
      <c r="G61" s="7"/>
      <c r="H61" s="7"/>
      <c r="I61" s="7"/>
      <c r="J61" s="7"/>
      <c r="K61" s="13"/>
      <c r="L61" s="7"/>
      <c r="M61" s="7"/>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row>
    <row r="62" spans="1:210" s="4" customFormat="1" x14ac:dyDescent="0.85">
      <c r="A62" s="7">
        <v>1</v>
      </c>
      <c r="B62" s="18"/>
      <c r="C62" s="5">
        <v>202590</v>
      </c>
      <c r="D62" s="5">
        <v>202960</v>
      </c>
      <c r="E62" s="7" t="s">
        <v>13</v>
      </c>
      <c r="F62" s="7"/>
      <c r="G62" s="7">
        <v>10</v>
      </c>
      <c r="H62" s="7"/>
      <c r="I62" s="7"/>
      <c r="J62" s="7"/>
      <c r="K62" s="13">
        <f>calculation!C29*'Measurement Sheet'!G62</f>
        <v>545.46534000000008</v>
      </c>
      <c r="L62" s="7" t="s">
        <v>50</v>
      </c>
      <c r="M62" s="7"/>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row>
    <row r="63" spans="1:210" s="4" customFormat="1" x14ac:dyDescent="0.85">
      <c r="A63" s="11" t="s">
        <v>101</v>
      </c>
      <c r="B63" s="19" t="s">
        <v>81</v>
      </c>
      <c r="C63" s="5"/>
      <c r="D63" s="5"/>
      <c r="E63" s="7"/>
      <c r="F63" s="7"/>
      <c r="G63" s="7"/>
      <c r="H63" s="7"/>
      <c r="I63" s="7"/>
      <c r="J63" s="11"/>
      <c r="K63" s="44"/>
      <c r="L63" s="7"/>
      <c r="M63" s="7"/>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row>
    <row r="64" spans="1:210" s="4" customFormat="1" x14ac:dyDescent="0.85">
      <c r="A64" s="7">
        <v>1</v>
      </c>
      <c r="C64" s="5">
        <v>202590</v>
      </c>
      <c r="D64" s="5">
        <v>202960</v>
      </c>
      <c r="E64" s="7" t="s">
        <v>4</v>
      </c>
      <c r="F64" s="7"/>
      <c r="G64" s="7"/>
      <c r="H64" s="7"/>
      <c r="I64" s="7">
        <v>370</v>
      </c>
      <c r="J64" s="7">
        <v>1.3</v>
      </c>
      <c r="K64" s="13">
        <f>I64*J64</f>
        <v>481</v>
      </c>
      <c r="L64" s="7" t="s">
        <v>50</v>
      </c>
      <c r="M64" s="7">
        <v>3664</v>
      </c>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row>
    <row r="65" spans="1:210" s="4" customFormat="1" x14ac:dyDescent="0.85">
      <c r="A65" s="7">
        <v>2</v>
      </c>
      <c r="C65" s="5">
        <v>202590</v>
      </c>
      <c r="D65" s="5">
        <v>202960</v>
      </c>
      <c r="E65" s="7" t="s">
        <v>12</v>
      </c>
      <c r="F65" s="7"/>
      <c r="G65" s="7"/>
      <c r="H65" s="7"/>
      <c r="I65" s="7">
        <v>370</v>
      </c>
      <c r="J65" s="7">
        <v>1.3</v>
      </c>
      <c r="K65" s="13">
        <f>I65*J65</f>
        <v>481</v>
      </c>
      <c r="L65" s="7" t="s">
        <v>50</v>
      </c>
      <c r="M65" s="7">
        <v>3664</v>
      </c>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row>
    <row r="66" spans="1:210" s="4" customFormat="1" x14ac:dyDescent="0.85">
      <c r="A66" s="99" t="s">
        <v>102</v>
      </c>
      <c r="B66" s="100"/>
      <c r="C66" s="100"/>
      <c r="D66" s="100"/>
      <c r="E66" s="100"/>
      <c r="F66" s="100"/>
      <c r="G66" s="100"/>
      <c r="H66" s="100"/>
      <c r="I66" s="100"/>
      <c r="J66" s="101"/>
      <c r="K66" s="76">
        <f>SUM(K51:K65)</f>
        <v>12299.319020000001</v>
      </c>
      <c r="L66" s="7"/>
      <c r="M66" s="7"/>
      <c r="N66" s="3"/>
      <c r="O66" s="3"/>
      <c r="P66" s="3"/>
      <c r="Q66" s="3"/>
      <c r="R66" s="3"/>
      <c r="S66" s="3"/>
      <c r="T66" s="46"/>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row>
    <row r="67" spans="1:210" s="4" customFormat="1" x14ac:dyDescent="0.85">
      <c r="A67" s="11" t="s">
        <v>30</v>
      </c>
      <c r="B67" s="19" t="s">
        <v>108</v>
      </c>
      <c r="K67" s="45"/>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row>
    <row r="68" spans="1:210" s="4" customFormat="1" x14ac:dyDescent="0.85">
      <c r="A68" s="7">
        <v>1</v>
      </c>
      <c r="B68" s="7"/>
      <c r="C68" s="7" t="s">
        <v>41</v>
      </c>
      <c r="D68" s="7" t="s">
        <v>42</v>
      </c>
      <c r="E68" s="7" t="s">
        <v>12</v>
      </c>
      <c r="F68" s="7"/>
      <c r="G68" s="7"/>
      <c r="H68" s="7"/>
      <c r="I68" s="7">
        <v>850</v>
      </c>
      <c r="J68" s="7">
        <v>2.2999999999999998</v>
      </c>
      <c r="K68" s="13">
        <f>I68*J68</f>
        <v>1954.9999999999998</v>
      </c>
      <c r="L68" s="7" t="s">
        <v>28</v>
      </c>
      <c r="M68" s="7" t="s">
        <v>43</v>
      </c>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row>
    <row r="69" spans="1:210" s="4" customFormat="1" x14ac:dyDescent="0.85">
      <c r="A69" s="7">
        <v>2</v>
      </c>
      <c r="B69" s="7"/>
      <c r="C69" s="7" t="s">
        <v>53</v>
      </c>
      <c r="D69" s="7" t="s">
        <v>54</v>
      </c>
      <c r="E69" s="7" t="s">
        <v>12</v>
      </c>
      <c r="F69" s="7"/>
      <c r="G69" s="7"/>
      <c r="H69" s="7"/>
      <c r="I69" s="7">
        <v>120</v>
      </c>
      <c r="J69" s="7">
        <v>1</v>
      </c>
      <c r="K69" s="13">
        <v>120</v>
      </c>
      <c r="L69" s="7" t="s">
        <v>46</v>
      </c>
      <c r="M69" s="7">
        <v>3635</v>
      </c>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row>
    <row r="70" spans="1:210" s="4" customFormat="1" x14ac:dyDescent="0.85">
      <c r="A70" s="7">
        <v>3</v>
      </c>
      <c r="B70" s="7"/>
      <c r="C70" s="7" t="s">
        <v>55</v>
      </c>
      <c r="D70" s="7" t="s">
        <v>56</v>
      </c>
      <c r="E70" s="7" t="s">
        <v>12</v>
      </c>
      <c r="F70" s="7"/>
      <c r="G70" s="7"/>
      <c r="H70" s="7"/>
      <c r="I70" s="7">
        <v>155</v>
      </c>
      <c r="J70" s="7">
        <v>1.95</v>
      </c>
      <c r="K70" s="13">
        <f t="shared" ref="K70:K76" si="3">I70*J70</f>
        <v>302.25</v>
      </c>
      <c r="L70" s="7" t="s">
        <v>46</v>
      </c>
      <c r="M70" s="7">
        <v>3634</v>
      </c>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row>
    <row r="71" spans="1:210" s="4" customFormat="1" x14ac:dyDescent="0.85">
      <c r="A71" s="7">
        <v>4</v>
      </c>
      <c r="B71" s="7"/>
      <c r="C71" s="7" t="s">
        <v>57</v>
      </c>
      <c r="D71" s="7" t="s">
        <v>58</v>
      </c>
      <c r="E71" s="7" t="s">
        <v>12</v>
      </c>
      <c r="F71" s="7"/>
      <c r="G71" s="7"/>
      <c r="H71" s="7"/>
      <c r="I71" s="7">
        <v>60</v>
      </c>
      <c r="J71" s="7">
        <v>3.4</v>
      </c>
      <c r="K71" s="13">
        <f t="shared" si="3"/>
        <v>204</v>
      </c>
      <c r="L71" s="7" t="s">
        <v>46</v>
      </c>
      <c r="M71" s="7">
        <v>3642</v>
      </c>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row>
    <row r="72" spans="1:210" s="4" customFormat="1" x14ac:dyDescent="0.85">
      <c r="A72" s="7">
        <v>5</v>
      </c>
      <c r="B72" s="7"/>
      <c r="C72" s="7" t="s">
        <v>57</v>
      </c>
      <c r="D72" s="7" t="s">
        <v>59</v>
      </c>
      <c r="E72" s="7" t="s">
        <v>12</v>
      </c>
      <c r="F72" s="7"/>
      <c r="G72" s="7"/>
      <c r="H72" s="7"/>
      <c r="I72" s="7">
        <v>20</v>
      </c>
      <c r="J72" s="7">
        <v>1.24</v>
      </c>
      <c r="K72" s="13">
        <f t="shared" si="3"/>
        <v>24.8</v>
      </c>
      <c r="L72" s="7" t="s">
        <v>46</v>
      </c>
      <c r="M72" s="7">
        <v>3641</v>
      </c>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row>
    <row r="73" spans="1:210" s="4" customFormat="1" x14ac:dyDescent="0.85">
      <c r="A73" s="7">
        <v>6</v>
      </c>
      <c r="B73" s="7"/>
      <c r="C73" s="7" t="s">
        <v>60</v>
      </c>
      <c r="D73" s="7" t="s">
        <v>61</v>
      </c>
      <c r="E73" s="7" t="s">
        <v>4</v>
      </c>
      <c r="F73" s="7"/>
      <c r="G73" s="7"/>
      <c r="H73" s="7"/>
      <c r="I73" s="7">
        <v>500</v>
      </c>
      <c r="J73" s="7">
        <v>1.1000000000000001</v>
      </c>
      <c r="K73" s="13">
        <f t="shared" si="3"/>
        <v>550</v>
      </c>
      <c r="L73" s="7" t="s">
        <v>50</v>
      </c>
      <c r="M73" s="7">
        <v>3649</v>
      </c>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row>
    <row r="74" spans="1:210" s="4" customFormat="1" x14ac:dyDescent="0.85">
      <c r="A74" s="7">
        <v>7</v>
      </c>
      <c r="B74" s="7"/>
      <c r="C74" s="7" t="s">
        <v>62</v>
      </c>
      <c r="D74" s="7" t="s">
        <v>63</v>
      </c>
      <c r="E74" s="7" t="s">
        <v>4</v>
      </c>
      <c r="F74" s="7"/>
      <c r="G74" s="7"/>
      <c r="H74" s="7"/>
      <c r="I74" s="7">
        <v>280</v>
      </c>
      <c r="J74" s="7">
        <v>1.1000000000000001</v>
      </c>
      <c r="K74" s="13">
        <f t="shared" si="3"/>
        <v>308</v>
      </c>
      <c r="L74" s="7" t="s">
        <v>50</v>
      </c>
      <c r="M74" s="7">
        <v>3654</v>
      </c>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row>
    <row r="75" spans="1:210" s="4" customFormat="1" x14ac:dyDescent="0.85">
      <c r="A75" s="7">
        <v>8</v>
      </c>
      <c r="B75" s="7"/>
      <c r="C75" s="7" t="s">
        <v>64</v>
      </c>
      <c r="D75" s="7" t="s">
        <v>65</v>
      </c>
      <c r="E75" s="7" t="s">
        <v>4</v>
      </c>
      <c r="F75" s="7"/>
      <c r="G75" s="7"/>
      <c r="H75" s="7"/>
      <c r="I75" s="7">
        <v>25</v>
      </c>
      <c r="J75" s="7">
        <v>1.6</v>
      </c>
      <c r="K75" s="13">
        <f t="shared" si="3"/>
        <v>40</v>
      </c>
      <c r="L75" s="7" t="s">
        <v>68</v>
      </c>
      <c r="M75" s="7">
        <v>3656</v>
      </c>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row>
    <row r="76" spans="1:210" s="4" customFormat="1" x14ac:dyDescent="0.85">
      <c r="A76" s="7">
        <v>9</v>
      </c>
      <c r="B76" s="7"/>
      <c r="C76" s="7" t="s">
        <v>66</v>
      </c>
      <c r="D76" s="7" t="s">
        <v>67</v>
      </c>
      <c r="E76" s="7" t="s">
        <v>4</v>
      </c>
      <c r="F76" s="7"/>
      <c r="G76" s="7"/>
      <c r="H76" s="7"/>
      <c r="I76" s="7">
        <v>140</v>
      </c>
      <c r="J76" s="7">
        <v>1.5</v>
      </c>
      <c r="K76" s="13">
        <f t="shared" si="3"/>
        <v>210</v>
      </c>
      <c r="L76" s="7" t="s">
        <v>68</v>
      </c>
      <c r="M76" s="7">
        <v>3658</v>
      </c>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row>
    <row r="77" spans="1:210" s="4" customFormat="1" x14ac:dyDescent="0.85">
      <c r="A77" s="99" t="s">
        <v>103</v>
      </c>
      <c r="B77" s="100"/>
      <c r="C77" s="100"/>
      <c r="D77" s="100"/>
      <c r="E77" s="100"/>
      <c r="F77" s="100"/>
      <c r="G77" s="100"/>
      <c r="H77" s="100"/>
      <c r="I77" s="100"/>
      <c r="J77" s="101"/>
      <c r="K77" s="76">
        <f>SUM(K68:K76)</f>
        <v>3714.05</v>
      </c>
      <c r="L77" s="7" t="s">
        <v>69</v>
      </c>
      <c r="M77" s="7">
        <v>3660</v>
      </c>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row>
    <row r="78" spans="1:210" x14ac:dyDescent="0.85">
      <c r="Q78" s="46"/>
    </row>
  </sheetData>
  <mergeCells count="16">
    <mergeCell ref="B50:L50"/>
    <mergeCell ref="A66:J66"/>
    <mergeCell ref="A77:J77"/>
    <mergeCell ref="M2:M3"/>
    <mergeCell ref="B33:L33"/>
    <mergeCell ref="B4:L4"/>
    <mergeCell ref="A1:M1"/>
    <mergeCell ref="C2:D2"/>
    <mergeCell ref="A32:J32"/>
    <mergeCell ref="A49:J49"/>
    <mergeCell ref="E2:E3"/>
    <mergeCell ref="F2:F3"/>
    <mergeCell ref="G2:G3"/>
    <mergeCell ref="B2:B3"/>
    <mergeCell ref="A2:A3"/>
    <mergeCell ref="L2:L3"/>
  </mergeCells>
  <pageMargins left="0.70866141732283472" right="0.70866141732283472" top="0.74803149606299213" bottom="0.74803149606299213" header="0.31496062992125984" footer="0.31496062992125984"/>
  <pageSetup scale="6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G124"/>
  <sheetViews>
    <sheetView topLeftCell="A17" zoomScale="60" zoomScaleNormal="85" workbookViewId="0">
      <selection activeCell="F15" sqref="F15"/>
    </sheetView>
  </sheetViews>
  <sheetFormatPr defaultColWidth="8.81640625" defaultRowHeight="15.5" x14ac:dyDescent="0.65"/>
  <cols>
    <col min="1" max="1" width="8" style="21" bestFit="1" customWidth="1"/>
    <col min="2" max="2" width="19.81640625" style="21" bestFit="1" customWidth="1"/>
    <col min="3" max="3" width="14.81640625" style="1" customWidth="1"/>
    <col min="4" max="4" width="23.453125" style="1" customWidth="1"/>
    <col min="5" max="5" width="19.54296875" style="1" customWidth="1"/>
    <col min="6" max="7" width="8.81640625" style="1" customWidth="1"/>
    <col min="8" max="16384" width="8.81640625" style="1"/>
  </cols>
  <sheetData>
    <row r="1" spans="1:163" s="2" customFormat="1" ht="28.5" customHeight="1" x14ac:dyDescent="0.65">
      <c r="A1" s="111" t="s">
        <v>31</v>
      </c>
      <c r="B1" s="111"/>
      <c r="C1" s="111"/>
      <c r="D1" s="111"/>
      <c r="E1" s="111"/>
      <c r="F1" s="1"/>
      <c r="G1" s="1"/>
      <c r="H1" s="56"/>
      <c r="I1" s="57"/>
      <c r="J1" s="57"/>
      <c r="K1" s="57"/>
      <c r="L1" s="57"/>
      <c r="M1" s="57"/>
      <c r="N1" s="57"/>
      <c r="O1" s="57"/>
      <c r="P1" s="57"/>
      <c r="Q1" s="57"/>
      <c r="R1" s="57"/>
      <c r="S1" s="57"/>
      <c r="T1" s="57"/>
      <c r="U1" s="57"/>
      <c r="V1" s="57"/>
      <c r="W1" s="57"/>
      <c r="X1" s="57"/>
      <c r="Y1" s="57"/>
      <c r="Z1" s="57"/>
      <c r="AA1" s="57"/>
      <c r="AB1" s="57"/>
      <c r="AC1" s="57"/>
      <c r="AD1" s="57"/>
      <c r="AE1" s="57"/>
      <c r="AF1" s="58"/>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row>
    <row r="2" spans="1:163" s="2" customFormat="1" ht="24" customHeight="1" x14ac:dyDescent="0.65">
      <c r="A2" s="112" t="s">
        <v>32</v>
      </c>
      <c r="B2" s="112" t="s">
        <v>0</v>
      </c>
      <c r="C2" s="112" t="s">
        <v>71</v>
      </c>
      <c r="D2" s="114" t="s">
        <v>24</v>
      </c>
      <c r="E2" s="112" t="s">
        <v>6</v>
      </c>
      <c r="F2" s="1"/>
      <c r="G2" s="1"/>
      <c r="H2" s="59"/>
      <c r="I2" s="55"/>
      <c r="J2" s="55"/>
      <c r="K2" s="55"/>
      <c r="L2" s="55"/>
      <c r="M2" s="55"/>
      <c r="N2" s="55"/>
      <c r="O2" s="55"/>
      <c r="P2" s="55"/>
      <c r="Q2" s="55"/>
      <c r="R2" s="55"/>
      <c r="S2" s="55"/>
      <c r="T2" s="55"/>
      <c r="U2" s="55"/>
      <c r="V2" s="55"/>
      <c r="W2" s="55"/>
      <c r="X2" s="55"/>
      <c r="Y2" s="55"/>
      <c r="Z2" s="55"/>
      <c r="AA2" s="55"/>
      <c r="AB2" s="55"/>
      <c r="AC2" s="55"/>
      <c r="AD2" s="55"/>
      <c r="AE2" s="55"/>
      <c r="AF2" s="60"/>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row>
    <row r="3" spans="1:163" s="2" customFormat="1" ht="19.75" customHeight="1" x14ac:dyDescent="0.65">
      <c r="A3" s="113"/>
      <c r="B3" s="113"/>
      <c r="C3" s="113"/>
      <c r="D3" s="115"/>
      <c r="E3" s="113"/>
      <c r="F3" s="1"/>
      <c r="G3" s="1"/>
      <c r="H3" s="59"/>
      <c r="I3" s="55"/>
      <c r="J3" s="55"/>
      <c r="K3" s="55"/>
      <c r="L3" s="55"/>
      <c r="M3" s="55"/>
      <c r="N3" s="55"/>
      <c r="O3" s="55"/>
      <c r="P3" s="55"/>
      <c r="Q3" s="55"/>
      <c r="R3" s="55"/>
      <c r="S3" s="55"/>
      <c r="T3" s="55"/>
      <c r="U3" s="55"/>
      <c r="V3" s="55"/>
      <c r="W3" s="55"/>
      <c r="X3" s="55"/>
      <c r="Y3" s="55"/>
      <c r="Z3" s="55"/>
      <c r="AA3" s="55"/>
      <c r="AB3" s="55"/>
      <c r="AC3" s="55"/>
      <c r="AD3" s="55"/>
      <c r="AE3" s="55"/>
      <c r="AF3" s="60"/>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row>
    <row r="4" spans="1:163" s="2" customFormat="1" ht="49.4" customHeight="1" x14ac:dyDescent="0.65">
      <c r="A4" s="22" t="s">
        <v>19</v>
      </c>
      <c r="B4" s="108" t="s">
        <v>107</v>
      </c>
      <c r="C4" s="109"/>
      <c r="D4" s="109"/>
      <c r="E4" s="110"/>
      <c r="F4" s="1"/>
      <c r="G4" s="1"/>
      <c r="H4" s="59"/>
      <c r="I4" s="55"/>
      <c r="J4" s="55"/>
      <c r="K4" s="55"/>
      <c r="L4" s="55"/>
      <c r="M4" s="55"/>
      <c r="N4" s="55"/>
      <c r="O4" s="55"/>
      <c r="P4" s="55"/>
      <c r="Q4" s="55"/>
      <c r="R4" s="55"/>
      <c r="S4" s="55"/>
      <c r="T4" s="55"/>
      <c r="U4" s="55"/>
      <c r="V4" s="55"/>
      <c r="W4" s="55"/>
      <c r="X4" s="55"/>
      <c r="Y4" s="55"/>
      <c r="Z4" s="55"/>
      <c r="AA4" s="55"/>
      <c r="AB4" s="55"/>
      <c r="AC4" s="55"/>
      <c r="AD4" s="55"/>
      <c r="AE4" s="55"/>
      <c r="AF4" s="60"/>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row>
    <row r="5" spans="1:163" s="2" customFormat="1" ht="23" x14ac:dyDescent="0.65">
      <c r="A5" s="16" t="s">
        <v>82</v>
      </c>
      <c r="B5" s="17" t="s">
        <v>17</v>
      </c>
      <c r="C5" s="8"/>
      <c r="E5" s="8"/>
      <c r="F5" s="1"/>
      <c r="G5" s="1"/>
      <c r="H5" s="59"/>
      <c r="I5" s="55"/>
      <c r="J5" s="55"/>
      <c r="K5" s="55"/>
      <c r="L5" s="55"/>
      <c r="M5" s="55"/>
      <c r="N5" s="55"/>
      <c r="O5" s="55"/>
      <c r="P5" s="55"/>
      <c r="Q5" s="55"/>
      <c r="R5" s="55"/>
      <c r="S5" s="55"/>
      <c r="T5" s="55"/>
      <c r="U5" s="55"/>
      <c r="V5" s="55"/>
      <c r="W5" s="55"/>
      <c r="X5" s="55"/>
      <c r="Y5" s="55"/>
      <c r="Z5" s="55"/>
      <c r="AA5" s="55"/>
      <c r="AB5" s="55"/>
      <c r="AC5" s="55"/>
      <c r="AD5" s="55"/>
      <c r="AE5" s="55"/>
      <c r="AF5" s="60"/>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row>
    <row r="6" spans="1:163" s="2" customFormat="1" ht="20" x14ac:dyDescent="0.65">
      <c r="A6" s="18">
        <v>1</v>
      </c>
      <c r="B6" s="18" t="s">
        <v>35</v>
      </c>
      <c r="C6" s="70">
        <f>(10.5*0.82)+(1.18*2.72)+2*(1/2*3.89*1.18)</f>
        <v>16.409800000000001</v>
      </c>
      <c r="D6" s="12"/>
      <c r="E6" s="12"/>
      <c r="F6" s="1"/>
      <c r="G6" s="1"/>
      <c r="H6" s="59"/>
      <c r="I6" s="55"/>
      <c r="J6" s="55"/>
      <c r="K6" s="55"/>
      <c r="L6" s="55"/>
      <c r="M6" s="55"/>
      <c r="N6" s="55"/>
      <c r="O6" s="55"/>
      <c r="P6" s="55"/>
      <c r="Q6" s="55"/>
      <c r="R6" s="55"/>
      <c r="S6" s="55"/>
      <c r="T6" s="55"/>
      <c r="U6" s="55"/>
      <c r="V6" s="55"/>
      <c r="W6" s="55"/>
      <c r="X6" s="55"/>
      <c r="Y6" s="55"/>
      <c r="Z6" s="55"/>
      <c r="AA6" s="55"/>
      <c r="AB6" s="55"/>
      <c r="AC6" s="55"/>
      <c r="AD6" s="55"/>
      <c r="AE6" s="55"/>
      <c r="AF6" s="60"/>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row>
    <row r="7" spans="1:163" s="2" customFormat="1" ht="20" x14ac:dyDescent="0.65">
      <c r="A7" s="18">
        <v>2</v>
      </c>
      <c r="B7" s="18" t="s">
        <v>36</v>
      </c>
      <c r="C7" s="70">
        <f>(10.5*0.82)+(1.18*2.72)+2*(1/2*3.89*1.18)</f>
        <v>16.409800000000001</v>
      </c>
      <c r="D7" s="12"/>
      <c r="E7" s="12"/>
      <c r="F7" s="1"/>
      <c r="G7" s="1"/>
      <c r="H7" s="59"/>
      <c r="I7" s="55"/>
      <c r="J7" s="55"/>
      <c r="K7" s="55"/>
      <c r="L7" s="55"/>
      <c r="M7" s="55"/>
      <c r="N7" s="55"/>
      <c r="O7" s="55"/>
      <c r="P7" s="55"/>
      <c r="Q7" s="55"/>
      <c r="R7" s="55"/>
      <c r="S7" s="55"/>
      <c r="T7" s="55"/>
      <c r="U7" s="55"/>
      <c r="V7" s="55"/>
      <c r="W7" s="55"/>
      <c r="X7" s="55"/>
      <c r="Y7" s="55"/>
      <c r="Z7" s="55"/>
      <c r="AA7" s="55"/>
      <c r="AB7" s="55"/>
      <c r="AC7" s="55"/>
      <c r="AD7" s="55"/>
      <c r="AE7" s="55"/>
      <c r="AF7" s="60"/>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row>
    <row r="8" spans="1:163" s="2" customFormat="1" ht="20" x14ac:dyDescent="0.65">
      <c r="A8" s="18">
        <v>3</v>
      </c>
      <c r="B8" s="18" t="s">
        <v>37</v>
      </c>
      <c r="C8" s="70">
        <f xml:space="preserve"> 4.01*0.82</f>
        <v>3.2881999999999998</v>
      </c>
      <c r="D8" s="12"/>
      <c r="E8" s="12"/>
      <c r="F8" s="1"/>
      <c r="G8" s="1"/>
      <c r="H8" s="59"/>
      <c r="I8" s="55"/>
      <c r="J8" s="55"/>
      <c r="K8" s="55"/>
      <c r="L8" s="55"/>
      <c r="M8" s="55"/>
      <c r="N8" s="55"/>
      <c r="O8" s="55"/>
      <c r="P8" s="55"/>
      <c r="Q8" s="55"/>
      <c r="R8" s="55"/>
      <c r="S8" s="55"/>
      <c r="T8" s="55"/>
      <c r="U8" s="55"/>
      <c r="V8" s="55"/>
      <c r="W8" s="55"/>
      <c r="X8" s="55"/>
      <c r="Y8" s="55"/>
      <c r="Z8" s="55"/>
      <c r="AA8" s="55"/>
      <c r="AB8" s="55"/>
      <c r="AC8" s="55"/>
      <c r="AD8" s="55"/>
      <c r="AE8" s="55"/>
      <c r="AF8" s="60"/>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row>
    <row r="9" spans="1:163" s="2" customFormat="1" ht="20" x14ac:dyDescent="0.65">
      <c r="A9" s="18">
        <v>4</v>
      </c>
      <c r="B9" s="18" t="s">
        <v>38</v>
      </c>
      <c r="C9" s="70">
        <f xml:space="preserve"> 4.01*0.82</f>
        <v>3.2881999999999998</v>
      </c>
      <c r="D9" s="12"/>
      <c r="E9" s="12"/>
      <c r="F9" s="1"/>
      <c r="G9" s="1"/>
      <c r="H9" s="59"/>
      <c r="I9" s="55"/>
      <c r="J9" s="55"/>
      <c r="K9" s="55"/>
      <c r="L9" s="55"/>
      <c r="M9" s="55"/>
      <c r="N9" s="55"/>
      <c r="O9" s="55"/>
      <c r="P9" s="55"/>
      <c r="Q9" s="55"/>
      <c r="R9" s="55"/>
      <c r="S9" s="55"/>
      <c r="T9" s="55"/>
      <c r="U9" s="55"/>
      <c r="V9" s="55"/>
      <c r="W9" s="55"/>
      <c r="X9" s="55"/>
      <c r="Y9" s="55"/>
      <c r="Z9" s="55"/>
      <c r="AA9" s="55"/>
      <c r="AB9" s="55"/>
      <c r="AC9" s="55"/>
      <c r="AD9" s="55"/>
      <c r="AE9" s="55"/>
      <c r="AF9" s="60"/>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row>
    <row r="10" spans="1:163" s="2" customFormat="1" ht="20" x14ac:dyDescent="0.65">
      <c r="A10" s="18">
        <v>5</v>
      </c>
      <c r="B10" s="18" t="s">
        <v>39</v>
      </c>
      <c r="C10" s="70">
        <f>2*(4.4*4.01)+(2.72*4.01)-3.14*1.11^2</f>
        <v>42.326405999999999</v>
      </c>
      <c r="D10" s="12"/>
      <c r="E10" s="12"/>
      <c r="F10" s="1"/>
      <c r="G10" s="1"/>
      <c r="H10" s="59"/>
      <c r="I10" s="55"/>
      <c r="J10" s="55"/>
      <c r="K10" s="55"/>
      <c r="L10" s="55"/>
      <c r="M10" s="55"/>
      <c r="N10" s="55"/>
      <c r="O10" s="55"/>
      <c r="P10" s="55"/>
      <c r="Q10" s="55"/>
      <c r="R10" s="55"/>
      <c r="S10" s="55"/>
      <c r="T10" s="55"/>
      <c r="U10" s="55"/>
      <c r="V10" s="55"/>
      <c r="W10" s="55"/>
      <c r="X10" s="55"/>
      <c r="Y10" s="55"/>
      <c r="Z10" s="55"/>
      <c r="AA10" s="55"/>
      <c r="AB10" s="55"/>
      <c r="AC10" s="55"/>
      <c r="AD10" s="55"/>
      <c r="AE10" s="55"/>
      <c r="AF10" s="60"/>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row>
    <row r="11" spans="1:163" s="2" customFormat="1" ht="21.5" x14ac:dyDescent="0.9">
      <c r="A11" s="47"/>
      <c r="B11" s="72" t="s">
        <v>110</v>
      </c>
      <c r="C11" s="73">
        <f>SUM(C6:C10)</f>
        <v>81.722406000000007</v>
      </c>
      <c r="D11" s="30"/>
      <c r="E11" s="12"/>
      <c r="F11" s="1"/>
      <c r="G11" s="1"/>
      <c r="H11" s="59"/>
      <c r="I11" s="55"/>
      <c r="J11" s="55"/>
      <c r="K11" s="55"/>
      <c r="L11" s="55"/>
      <c r="M11" s="55"/>
      <c r="N11" s="55"/>
      <c r="O11" s="55"/>
      <c r="P11" s="55"/>
      <c r="Q11" s="55"/>
      <c r="R11" s="55"/>
      <c r="S11" s="55"/>
      <c r="T11" s="55"/>
      <c r="U11" s="55"/>
      <c r="V11" s="55"/>
      <c r="W11" s="55"/>
      <c r="X11" s="55"/>
      <c r="Y11" s="55"/>
      <c r="Z11" s="55"/>
      <c r="AA11" s="55"/>
      <c r="AB11" s="55"/>
      <c r="AC11" s="55"/>
      <c r="AD11" s="55"/>
      <c r="AE11" s="55"/>
      <c r="AF11" s="60"/>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row>
    <row r="12" spans="1:163" s="2" customFormat="1" ht="23" x14ac:dyDescent="0.65">
      <c r="A12" s="19" t="s">
        <v>85</v>
      </c>
      <c r="B12" s="20" t="s">
        <v>18</v>
      </c>
      <c r="C12" s="5"/>
      <c r="D12" s="12"/>
      <c r="E12" s="14"/>
      <c r="F12" s="1"/>
      <c r="G12" s="1"/>
      <c r="H12" s="59"/>
      <c r="I12" s="55"/>
      <c r="J12" s="55"/>
      <c r="K12" s="55"/>
      <c r="L12" s="55"/>
      <c r="M12" s="55"/>
      <c r="N12" s="55"/>
      <c r="O12" s="55"/>
      <c r="P12" s="55"/>
      <c r="Q12" s="55"/>
      <c r="R12" s="55"/>
      <c r="S12" s="55"/>
      <c r="T12" s="55"/>
      <c r="U12" s="55"/>
      <c r="V12" s="55"/>
      <c r="W12" s="55"/>
      <c r="X12" s="55"/>
      <c r="Y12" s="55"/>
      <c r="Z12" s="55"/>
      <c r="AA12" s="55"/>
      <c r="AB12" s="55"/>
      <c r="AC12" s="55"/>
      <c r="AD12" s="55"/>
      <c r="AE12" s="55"/>
      <c r="AF12" s="60"/>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row>
    <row r="13" spans="1:163" s="2" customFormat="1" ht="20" x14ac:dyDescent="0.65">
      <c r="A13" s="18">
        <v>1</v>
      </c>
      <c r="B13" s="72" t="s">
        <v>40</v>
      </c>
      <c r="C13" s="73">
        <f>( 2*26*3.5)+26*7</f>
        <v>364</v>
      </c>
      <c r="D13" s="8"/>
      <c r="E13" s="8"/>
      <c r="F13" s="1"/>
      <c r="G13" s="1"/>
      <c r="H13" s="59"/>
      <c r="I13" s="55"/>
      <c r="J13" s="55"/>
      <c r="K13" s="55"/>
      <c r="L13" s="55"/>
      <c r="M13" s="55"/>
      <c r="N13" s="55"/>
      <c r="O13" s="55"/>
      <c r="P13" s="55"/>
      <c r="Q13" s="55"/>
      <c r="R13" s="55"/>
      <c r="S13" s="55"/>
      <c r="T13" s="55"/>
      <c r="U13" s="55"/>
      <c r="V13" s="55"/>
      <c r="W13" s="55"/>
      <c r="X13" s="55"/>
      <c r="Y13" s="55"/>
      <c r="Z13" s="55"/>
      <c r="AA13" s="55"/>
      <c r="AB13" s="55"/>
      <c r="AC13" s="55"/>
      <c r="AD13" s="55"/>
      <c r="AE13" s="55"/>
      <c r="AF13" s="60"/>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row>
    <row r="14" spans="1:163" s="2" customFormat="1" ht="23" x14ac:dyDescent="0.65">
      <c r="A14" s="50" t="s">
        <v>20</v>
      </c>
      <c r="B14" s="109" t="s">
        <v>76</v>
      </c>
      <c r="C14" s="109"/>
      <c r="D14" s="109"/>
      <c r="E14" s="110"/>
      <c r="F14" s="1"/>
      <c r="G14" s="1"/>
      <c r="H14" s="59"/>
      <c r="I14" s="55"/>
      <c r="J14" s="55"/>
      <c r="K14" s="55"/>
      <c r="L14" s="55"/>
      <c r="M14" s="55"/>
      <c r="N14" s="55"/>
      <c r="O14" s="55"/>
      <c r="P14" s="55"/>
      <c r="Q14" s="55"/>
      <c r="R14" s="55"/>
      <c r="S14" s="55"/>
      <c r="T14" s="55"/>
      <c r="U14" s="55"/>
      <c r="V14" s="55"/>
      <c r="W14" s="55"/>
      <c r="X14" s="55"/>
      <c r="Y14" s="55"/>
      <c r="Z14" s="55"/>
      <c r="AA14" s="55"/>
      <c r="AB14" s="55"/>
      <c r="AC14" s="55"/>
      <c r="AD14" s="55"/>
      <c r="AE14" s="55"/>
      <c r="AF14" s="60"/>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row>
    <row r="15" spans="1:163" s="2" customFormat="1" ht="23" x14ac:dyDescent="0.65">
      <c r="A15" s="16" t="s">
        <v>83</v>
      </c>
      <c r="B15" s="17" t="s">
        <v>17</v>
      </c>
      <c r="C15" s="15"/>
      <c r="D15" s="15"/>
      <c r="E15" s="7"/>
      <c r="F15" s="1"/>
      <c r="G15" s="1"/>
      <c r="H15" s="59"/>
      <c r="I15" s="55"/>
      <c r="J15" s="55"/>
      <c r="K15" s="55"/>
      <c r="L15" s="55"/>
      <c r="M15" s="55"/>
      <c r="N15" s="55"/>
      <c r="O15" s="55"/>
      <c r="P15" s="55"/>
      <c r="Q15" s="55"/>
      <c r="R15" s="55"/>
      <c r="S15" s="55"/>
      <c r="T15" s="55"/>
      <c r="U15" s="55"/>
      <c r="V15" s="55"/>
      <c r="W15" s="55"/>
      <c r="X15" s="55"/>
      <c r="Y15" s="55"/>
      <c r="Z15" s="55"/>
      <c r="AA15" s="55"/>
      <c r="AB15" s="55"/>
      <c r="AC15" s="55"/>
      <c r="AD15" s="55"/>
      <c r="AE15" s="55"/>
      <c r="AF15" s="60"/>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row>
    <row r="16" spans="1:163" s="2" customFormat="1" ht="20" x14ac:dyDescent="0.65">
      <c r="A16" s="18"/>
      <c r="B16" s="18" t="s">
        <v>35</v>
      </c>
      <c r="C16" s="70">
        <f>(13*1)+(3*1.2)+(2*1/2*5*1.2)</f>
        <v>22.6</v>
      </c>
      <c r="D16" s="15"/>
      <c r="E16" s="7"/>
      <c r="F16" s="1"/>
      <c r="G16" s="1"/>
      <c r="H16" s="59"/>
      <c r="I16" s="55"/>
      <c r="J16" s="55"/>
      <c r="K16" s="55"/>
      <c r="L16" s="55"/>
      <c r="M16" s="55"/>
      <c r="N16" s="55"/>
      <c r="O16" s="55"/>
      <c r="P16" s="55"/>
      <c r="Q16" s="55"/>
      <c r="R16" s="55"/>
      <c r="S16" s="55"/>
      <c r="T16" s="55"/>
      <c r="U16" s="55"/>
      <c r="V16" s="55"/>
      <c r="W16" s="55"/>
      <c r="X16" s="55"/>
      <c r="Y16" s="55"/>
      <c r="Z16" s="55"/>
      <c r="AA16" s="55"/>
      <c r="AB16" s="55"/>
      <c r="AC16" s="55"/>
      <c r="AD16" s="55"/>
      <c r="AE16" s="55"/>
      <c r="AF16" s="60"/>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row>
    <row r="17" spans="1:163" s="2" customFormat="1" ht="20" x14ac:dyDescent="0.65">
      <c r="A17" s="18">
        <v>2</v>
      </c>
      <c r="B17" s="18" t="s">
        <v>36</v>
      </c>
      <c r="C17" s="70">
        <f>(13*1)+(3*1.2)+(2*1/2*5*1.2)</f>
        <v>22.6</v>
      </c>
      <c r="D17" s="15"/>
      <c r="E17" s="7"/>
      <c r="F17" s="1"/>
      <c r="G17" s="1"/>
      <c r="H17" s="59"/>
      <c r="I17" s="55"/>
      <c r="J17" s="55"/>
      <c r="K17" s="55"/>
      <c r="L17" s="55"/>
      <c r="M17" s="55"/>
      <c r="N17" s="55"/>
      <c r="O17" s="55"/>
      <c r="P17" s="55"/>
      <c r="Q17" s="55"/>
      <c r="R17" s="55"/>
      <c r="S17" s="55"/>
      <c r="T17" s="55"/>
      <c r="U17" s="55"/>
      <c r="V17" s="55"/>
      <c r="W17" s="55"/>
      <c r="X17" s="55"/>
      <c r="Y17" s="55"/>
      <c r="Z17" s="55"/>
      <c r="AA17" s="55"/>
      <c r="AB17" s="55"/>
      <c r="AC17" s="55"/>
      <c r="AD17" s="55"/>
      <c r="AE17" s="55"/>
      <c r="AF17" s="60"/>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row>
    <row r="18" spans="1:163" s="2" customFormat="1" ht="20" x14ac:dyDescent="0.65">
      <c r="A18" s="18">
        <v>3</v>
      </c>
      <c r="B18" s="18" t="s">
        <v>37</v>
      </c>
      <c r="C18" s="70">
        <f>3.1*1</f>
        <v>3.1</v>
      </c>
      <c r="D18" s="15"/>
      <c r="E18" s="7"/>
      <c r="F18" s="1"/>
      <c r="G18" s="1"/>
      <c r="H18" s="59"/>
      <c r="I18" s="55"/>
      <c r="J18" s="55"/>
      <c r="K18" s="55"/>
      <c r="L18" s="55"/>
      <c r="M18" s="55"/>
      <c r="N18" s="55"/>
      <c r="O18" s="55"/>
      <c r="P18" s="55"/>
      <c r="Q18" s="55"/>
      <c r="R18" s="55"/>
      <c r="S18" s="55"/>
      <c r="T18" s="55"/>
      <c r="U18" s="55"/>
      <c r="V18" s="55"/>
      <c r="W18" s="55"/>
      <c r="X18" s="55"/>
      <c r="Y18" s="55"/>
      <c r="Z18" s="55"/>
      <c r="AA18" s="55"/>
      <c r="AB18" s="55"/>
      <c r="AC18" s="55"/>
      <c r="AD18" s="55"/>
      <c r="AE18" s="55"/>
      <c r="AF18" s="60"/>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row>
    <row r="19" spans="1:163" s="2" customFormat="1" ht="20" x14ac:dyDescent="0.65">
      <c r="A19" s="18">
        <v>4</v>
      </c>
      <c r="B19" s="18" t="s">
        <v>38</v>
      </c>
      <c r="C19" s="70">
        <f>3.1*1</f>
        <v>3.1</v>
      </c>
      <c r="D19" s="15"/>
      <c r="E19" s="7"/>
      <c r="F19" s="1"/>
      <c r="G19" s="1"/>
      <c r="H19" s="59"/>
      <c r="I19" s="55"/>
      <c r="J19" s="55"/>
      <c r="K19" s="55"/>
      <c r="L19" s="55"/>
      <c r="M19" s="55"/>
      <c r="N19" s="55"/>
      <c r="O19" s="55"/>
      <c r="P19" s="55"/>
      <c r="Q19" s="55"/>
      <c r="R19" s="55"/>
      <c r="S19" s="55"/>
      <c r="T19" s="55"/>
      <c r="U19" s="55"/>
      <c r="V19" s="55"/>
      <c r="W19" s="55"/>
      <c r="X19" s="55"/>
      <c r="Y19" s="55"/>
      <c r="Z19" s="55"/>
      <c r="AA19" s="55"/>
      <c r="AB19" s="55"/>
      <c r="AC19" s="55"/>
      <c r="AD19" s="55"/>
      <c r="AE19" s="55"/>
      <c r="AF19" s="60"/>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row>
    <row r="20" spans="1:163" s="2" customFormat="1" ht="21.5" x14ac:dyDescent="0.9">
      <c r="A20" s="18">
        <v>5</v>
      </c>
      <c r="B20" s="18" t="s">
        <v>39</v>
      </c>
      <c r="C20" s="70">
        <f>2*(3.1*5)+(3*3.1-(3.14*1.27^2))</f>
        <v>35.235494000000003</v>
      </c>
      <c r="D20" s="15"/>
      <c r="E20" s="7"/>
      <c r="F20" s="1"/>
      <c r="G20" s="1"/>
      <c r="H20" s="59"/>
      <c r="I20" s="55"/>
      <c r="J20" s="55"/>
      <c r="K20" s="55"/>
      <c r="L20" s="55"/>
      <c r="M20" s="55"/>
      <c r="N20" s="55"/>
      <c r="O20" s="55"/>
      <c r="P20" s="55"/>
      <c r="Q20" s="55"/>
      <c r="R20" s="55"/>
      <c r="S20" s="55"/>
      <c r="T20" s="55"/>
      <c r="U20" s="55"/>
      <c r="V20" s="55"/>
      <c r="W20" s="55"/>
      <c r="X20" s="55"/>
      <c r="Y20" s="55"/>
      <c r="Z20" s="55"/>
      <c r="AA20" s="55"/>
      <c r="AB20" s="55"/>
      <c r="AC20" s="55"/>
      <c r="AD20" s="55"/>
      <c r="AE20" s="55"/>
      <c r="AF20" s="60"/>
      <c r="AG20" s="31" t="s">
        <v>120</v>
      </c>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row>
    <row r="21" spans="1:163" s="2" customFormat="1" ht="21.5" x14ac:dyDescent="0.65">
      <c r="A21" s="48"/>
      <c r="B21" s="72" t="s">
        <v>110</v>
      </c>
      <c r="C21" s="74">
        <f>SUM(C16:C20)</f>
        <v>86.635494000000008</v>
      </c>
      <c r="D21" s="71">
        <v>1</v>
      </c>
      <c r="E21" s="7"/>
      <c r="F21" s="1"/>
      <c r="G21" s="1"/>
      <c r="H21" s="59"/>
      <c r="I21" s="55"/>
      <c r="J21" s="55"/>
      <c r="K21" s="55"/>
      <c r="L21" s="55"/>
      <c r="M21" s="55"/>
      <c r="N21" s="55"/>
      <c r="O21" s="55"/>
      <c r="P21" s="55"/>
      <c r="Q21" s="55"/>
      <c r="R21" s="55"/>
      <c r="S21" s="55"/>
      <c r="T21" s="55"/>
      <c r="U21" s="55"/>
      <c r="V21" s="55"/>
      <c r="W21" s="55"/>
      <c r="X21" s="55"/>
      <c r="Y21" s="55"/>
      <c r="Z21" s="55"/>
      <c r="AA21" s="55"/>
      <c r="AB21" s="55"/>
      <c r="AC21" s="55"/>
      <c r="AD21" s="55"/>
      <c r="AE21" s="55"/>
      <c r="AF21" s="60"/>
      <c r="AG21" s="1">
        <f>31.36-(3.14*1.11*1.11)</f>
        <v>27.491205999999998</v>
      </c>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row>
    <row r="22" spans="1:163" ht="23" x14ac:dyDescent="0.65">
      <c r="A22" s="50" t="s">
        <v>21</v>
      </c>
      <c r="B22" s="108" t="s">
        <v>80</v>
      </c>
      <c r="C22" s="109"/>
      <c r="D22" s="109"/>
      <c r="E22" s="110"/>
      <c r="H22" s="59"/>
      <c r="I22" s="55"/>
      <c r="J22" s="55"/>
      <c r="K22" s="55"/>
      <c r="L22" s="55"/>
      <c r="M22" s="55"/>
      <c r="N22" s="55"/>
      <c r="O22" s="55"/>
      <c r="P22" s="55"/>
      <c r="Q22" s="55"/>
      <c r="R22" s="55"/>
      <c r="S22" s="55"/>
      <c r="T22" s="55"/>
      <c r="U22" s="55"/>
      <c r="V22" s="55"/>
      <c r="W22" s="55"/>
      <c r="X22" s="55"/>
      <c r="Y22" s="55"/>
      <c r="Z22" s="55"/>
      <c r="AA22" s="55"/>
      <c r="AB22" s="55"/>
      <c r="AC22" s="55"/>
      <c r="AD22" s="55"/>
      <c r="AE22" s="55"/>
      <c r="AF22" s="60"/>
    </row>
    <row r="23" spans="1:163" ht="23" x14ac:dyDescent="0.65">
      <c r="A23" s="16" t="s">
        <v>19</v>
      </c>
      <c r="B23" s="17" t="s">
        <v>17</v>
      </c>
      <c r="C23" s="15"/>
      <c r="D23" s="15"/>
      <c r="E23" s="2"/>
      <c r="H23" s="59"/>
      <c r="I23" s="55"/>
      <c r="J23" s="55"/>
      <c r="K23" s="55"/>
      <c r="L23" s="55"/>
      <c r="M23" s="55"/>
      <c r="N23" s="55"/>
      <c r="O23" s="55"/>
      <c r="P23" s="55"/>
      <c r="Q23" s="55"/>
      <c r="R23" s="55"/>
      <c r="S23" s="55"/>
      <c r="T23" s="55"/>
      <c r="U23" s="55"/>
      <c r="V23" s="55"/>
      <c r="W23" s="55"/>
      <c r="X23" s="55"/>
      <c r="Y23" s="55"/>
      <c r="Z23" s="55"/>
      <c r="AA23" s="55"/>
      <c r="AB23" s="55"/>
      <c r="AC23" s="55"/>
      <c r="AD23" s="55"/>
      <c r="AE23" s="55"/>
      <c r="AF23" s="60"/>
    </row>
    <row r="24" spans="1:163" ht="20" x14ac:dyDescent="0.85">
      <c r="A24" s="18"/>
      <c r="B24" s="18" t="s">
        <v>35</v>
      </c>
      <c r="C24" s="75">
        <f>(10*0.8)+2*(1/2*1.4*3.75)+(1.4*2.5)</f>
        <v>16.75</v>
      </c>
      <c r="D24" s="7"/>
      <c r="E24" s="4"/>
      <c r="H24" s="59"/>
      <c r="I24" s="55"/>
      <c r="J24" s="55"/>
      <c r="K24" s="55"/>
      <c r="L24" s="55"/>
      <c r="M24" s="55"/>
      <c r="N24" s="55"/>
      <c r="O24" s="55"/>
      <c r="P24" s="55"/>
      <c r="Q24" s="55"/>
      <c r="R24" s="55"/>
      <c r="S24" s="55"/>
      <c r="T24" s="55"/>
      <c r="U24" s="55"/>
      <c r="V24" s="55"/>
      <c r="W24" s="55"/>
      <c r="X24" s="55"/>
      <c r="Y24" s="55"/>
      <c r="Z24" s="55"/>
      <c r="AA24" s="55"/>
      <c r="AB24" s="55"/>
      <c r="AC24" s="55"/>
      <c r="AD24" s="55"/>
      <c r="AE24" s="55"/>
      <c r="AF24" s="60"/>
    </row>
    <row r="25" spans="1:163" ht="20" x14ac:dyDescent="0.85">
      <c r="A25" s="18">
        <v>2</v>
      </c>
      <c r="B25" s="18" t="s">
        <v>36</v>
      </c>
      <c r="C25" s="75">
        <f>(10*0.8)+2*(1/2*1.4*3.75)+1.4*2.5</f>
        <v>16.75</v>
      </c>
      <c r="D25" s="7"/>
      <c r="E25" s="4"/>
      <c r="H25" s="59"/>
      <c r="I25" s="55"/>
      <c r="J25" s="55"/>
      <c r="K25" s="55"/>
      <c r="L25" s="55"/>
      <c r="M25" s="55"/>
      <c r="N25" s="55"/>
      <c r="O25" s="55"/>
      <c r="P25" s="55"/>
      <c r="Q25" s="55"/>
      <c r="R25" s="55"/>
      <c r="S25" s="55"/>
      <c r="T25" s="55"/>
      <c r="U25" s="55"/>
      <c r="V25" s="55"/>
      <c r="W25" s="55"/>
      <c r="X25" s="55"/>
      <c r="Y25" s="55"/>
      <c r="Z25" s="55"/>
      <c r="AA25" s="55"/>
      <c r="AB25" s="55"/>
      <c r="AC25" s="55"/>
      <c r="AD25" s="55"/>
      <c r="AE25" s="55"/>
      <c r="AF25" s="60"/>
    </row>
    <row r="26" spans="1:163" ht="20" x14ac:dyDescent="0.85">
      <c r="A26" s="18">
        <v>3</v>
      </c>
      <c r="B26" s="18" t="s">
        <v>37</v>
      </c>
      <c r="C26" s="75">
        <f>0.8*2.16</f>
        <v>1.7280000000000002</v>
      </c>
      <c r="D26" s="7"/>
      <c r="E26" s="4"/>
      <c r="H26" s="59"/>
      <c r="I26" s="55"/>
      <c r="J26" s="55"/>
      <c r="K26" s="55"/>
      <c r="L26" s="55"/>
      <c r="M26" s="55"/>
      <c r="N26" s="55"/>
      <c r="O26" s="55"/>
      <c r="P26" s="55"/>
      <c r="Q26" s="55"/>
      <c r="R26" s="55"/>
      <c r="S26" s="55"/>
      <c r="T26" s="55"/>
      <c r="U26" s="55"/>
      <c r="V26" s="55"/>
      <c r="W26" s="55"/>
      <c r="X26" s="55"/>
      <c r="Y26" s="55"/>
      <c r="Z26" s="55"/>
      <c r="AA26" s="55"/>
      <c r="AB26" s="55"/>
      <c r="AC26" s="55"/>
      <c r="AD26" s="55"/>
      <c r="AE26" s="55"/>
      <c r="AF26" s="60"/>
    </row>
    <row r="27" spans="1:163" ht="20" x14ac:dyDescent="0.85">
      <c r="A27" s="18">
        <v>4</v>
      </c>
      <c r="B27" s="18" t="s">
        <v>38</v>
      </c>
      <c r="C27" s="75">
        <f>0.8*2.16</f>
        <v>1.7280000000000002</v>
      </c>
      <c r="D27" s="7"/>
      <c r="E27" s="4"/>
      <c r="H27" s="59"/>
      <c r="I27" s="55"/>
      <c r="J27" s="55"/>
      <c r="K27" s="55"/>
      <c r="L27" s="55"/>
      <c r="M27" s="55"/>
      <c r="N27" s="55"/>
      <c r="O27" s="55"/>
      <c r="P27" s="55"/>
      <c r="Q27" s="55"/>
      <c r="R27" s="55"/>
      <c r="S27" s="55"/>
      <c r="T27" s="55"/>
      <c r="U27" s="55"/>
      <c r="V27" s="55"/>
      <c r="W27" s="55"/>
      <c r="X27" s="55"/>
      <c r="Y27" s="55"/>
      <c r="Z27" s="55"/>
      <c r="AA27" s="55"/>
      <c r="AB27" s="55"/>
      <c r="AC27" s="55"/>
      <c r="AD27" s="55"/>
      <c r="AE27" s="55"/>
      <c r="AF27" s="60"/>
    </row>
    <row r="28" spans="1:163" ht="20" x14ac:dyDescent="0.85">
      <c r="A28" s="18">
        <v>5</v>
      </c>
      <c r="B28" s="18" t="s">
        <v>39</v>
      </c>
      <c r="C28" s="75">
        <f>(3.75*2.16)+(3.75*2.16)+(2.5*2.16-3.14*1.13*1.13)</f>
        <v>17.590534000000005</v>
      </c>
      <c r="D28" s="7"/>
      <c r="E28" s="4"/>
      <c r="H28" s="59"/>
      <c r="I28" s="55"/>
      <c r="J28" s="55"/>
      <c r="K28" s="55"/>
      <c r="L28" s="55"/>
      <c r="M28" s="55"/>
      <c r="N28" s="55"/>
      <c r="O28" s="55"/>
      <c r="P28" s="55"/>
      <c r="Q28" s="55"/>
      <c r="R28" s="55"/>
      <c r="S28" s="55"/>
      <c r="T28" s="55"/>
      <c r="U28" s="55"/>
      <c r="V28" s="55"/>
      <c r="W28" s="55"/>
      <c r="X28" s="55"/>
      <c r="Y28" s="55"/>
      <c r="Z28" s="55"/>
      <c r="AA28" s="55"/>
      <c r="AB28" s="55"/>
      <c r="AC28" s="55"/>
      <c r="AD28" s="55"/>
      <c r="AE28" s="55"/>
      <c r="AF28" s="60"/>
    </row>
    <row r="29" spans="1:163" ht="20" x14ac:dyDescent="0.85">
      <c r="A29" s="51"/>
      <c r="B29" s="72" t="s">
        <v>110</v>
      </c>
      <c r="C29" s="73">
        <f>SUM(C24:C28)</f>
        <v>54.546534000000008</v>
      </c>
      <c r="D29" s="11">
        <v>1</v>
      </c>
      <c r="E29" s="4"/>
      <c r="H29" s="59"/>
      <c r="I29" s="55"/>
      <c r="J29" s="55"/>
      <c r="K29" s="55"/>
      <c r="L29" s="55"/>
      <c r="M29" s="55"/>
      <c r="N29" s="55"/>
      <c r="O29" s="55"/>
      <c r="P29" s="55"/>
      <c r="Q29" s="55"/>
      <c r="R29" s="55"/>
      <c r="S29" s="55"/>
      <c r="T29" s="55"/>
      <c r="U29" s="55"/>
      <c r="V29" s="55"/>
      <c r="W29" s="55"/>
      <c r="X29" s="55"/>
      <c r="Y29" s="55"/>
      <c r="Z29" s="55"/>
      <c r="AA29" s="55"/>
      <c r="AB29" s="55"/>
      <c r="AC29" s="55"/>
      <c r="AD29" s="55"/>
      <c r="AE29" s="55"/>
      <c r="AF29" s="60"/>
    </row>
    <row r="30" spans="1:163" x14ac:dyDescent="0.65">
      <c r="H30" s="59"/>
      <c r="I30" s="55"/>
      <c r="J30" s="55"/>
      <c r="K30" s="55"/>
      <c r="L30" s="55"/>
      <c r="M30" s="55"/>
      <c r="N30" s="55"/>
      <c r="O30" s="55"/>
      <c r="P30" s="55"/>
      <c r="Q30" s="55"/>
      <c r="R30" s="55"/>
      <c r="S30" s="55"/>
      <c r="T30" s="55"/>
      <c r="U30" s="55"/>
      <c r="V30" s="55"/>
      <c r="W30" s="55"/>
      <c r="X30" s="55"/>
      <c r="Y30" s="55"/>
      <c r="Z30" s="55"/>
      <c r="AA30" s="55"/>
      <c r="AB30" s="55"/>
      <c r="AC30" s="55"/>
      <c r="AD30" s="55"/>
      <c r="AE30" s="55"/>
      <c r="AF30" s="60"/>
    </row>
    <row r="31" spans="1:163" x14ac:dyDescent="0.65">
      <c r="H31" s="59"/>
      <c r="I31" s="55"/>
      <c r="J31" s="55"/>
      <c r="K31" s="55"/>
      <c r="L31" s="55"/>
      <c r="M31" s="55"/>
      <c r="N31" s="55"/>
      <c r="O31" s="55"/>
      <c r="P31" s="55"/>
      <c r="Q31" s="55"/>
      <c r="R31" s="55"/>
      <c r="S31" s="55"/>
      <c r="T31" s="55"/>
      <c r="U31" s="55"/>
      <c r="V31" s="55"/>
      <c r="W31" s="55"/>
      <c r="X31" s="55"/>
      <c r="Y31" s="55"/>
      <c r="Z31" s="55"/>
      <c r="AA31" s="55"/>
      <c r="AB31" s="55"/>
      <c r="AC31" s="55"/>
      <c r="AD31" s="55"/>
      <c r="AE31" s="55"/>
      <c r="AF31" s="60"/>
    </row>
    <row r="32" spans="1:163" x14ac:dyDescent="0.65">
      <c r="H32" s="59"/>
      <c r="I32" s="55"/>
      <c r="J32" s="55"/>
      <c r="K32" s="55"/>
      <c r="L32" s="55"/>
      <c r="M32" s="55"/>
      <c r="N32" s="55"/>
      <c r="O32" s="55"/>
      <c r="P32" s="55"/>
      <c r="Q32" s="55"/>
      <c r="R32" s="55"/>
      <c r="S32" s="55"/>
      <c r="T32" s="55"/>
      <c r="U32" s="55"/>
      <c r="V32" s="55"/>
      <c r="W32" s="55"/>
      <c r="X32" s="55"/>
      <c r="Y32" s="55"/>
      <c r="Z32" s="55"/>
      <c r="AA32" s="55"/>
      <c r="AB32" s="55"/>
      <c r="AC32" s="55"/>
      <c r="AD32" s="55"/>
      <c r="AE32" s="55"/>
      <c r="AF32" s="60"/>
    </row>
    <row r="33" spans="8:32" x14ac:dyDescent="0.65">
      <c r="H33" s="59"/>
      <c r="I33" s="55"/>
      <c r="J33" s="55"/>
      <c r="K33" s="55"/>
      <c r="L33" s="55"/>
      <c r="M33" s="55"/>
      <c r="N33" s="55"/>
      <c r="O33" s="55"/>
      <c r="P33" s="55"/>
      <c r="Q33" s="55"/>
      <c r="R33" s="55"/>
      <c r="S33" s="55"/>
      <c r="T33" s="55"/>
      <c r="U33" s="55"/>
      <c r="V33" s="55"/>
      <c r="W33" s="55"/>
      <c r="X33" s="55"/>
      <c r="Y33" s="55"/>
      <c r="Z33" s="55"/>
      <c r="AA33" s="55"/>
      <c r="AB33" s="55"/>
      <c r="AC33" s="55"/>
      <c r="AD33" s="55"/>
      <c r="AE33" s="55"/>
      <c r="AF33" s="60"/>
    </row>
    <row r="34" spans="8:32" x14ac:dyDescent="0.65">
      <c r="H34" s="59"/>
      <c r="I34" s="55"/>
      <c r="J34" s="55"/>
      <c r="K34" s="55"/>
      <c r="L34" s="55"/>
      <c r="M34" s="55"/>
      <c r="N34" s="55"/>
      <c r="O34" s="55"/>
      <c r="P34" s="55"/>
      <c r="Q34" s="55"/>
      <c r="R34" s="55"/>
      <c r="S34" s="55"/>
      <c r="T34" s="55"/>
      <c r="U34" s="55"/>
      <c r="V34" s="55"/>
      <c r="W34" s="55"/>
      <c r="X34" s="55"/>
      <c r="Y34" s="55"/>
      <c r="Z34" s="55"/>
      <c r="AA34" s="55"/>
      <c r="AB34" s="55"/>
      <c r="AC34" s="55"/>
      <c r="AD34" s="55"/>
      <c r="AE34" s="55"/>
      <c r="AF34" s="60"/>
    </row>
    <row r="35" spans="8:32" x14ac:dyDescent="0.65">
      <c r="H35" s="59"/>
      <c r="I35" s="55"/>
      <c r="J35" s="55"/>
      <c r="K35" s="55"/>
      <c r="L35" s="55"/>
      <c r="M35" s="55"/>
      <c r="N35" s="55"/>
      <c r="O35" s="55"/>
      <c r="P35" s="55"/>
      <c r="Q35" s="55"/>
      <c r="R35" s="55"/>
      <c r="S35" s="55"/>
      <c r="T35" s="55"/>
      <c r="U35" s="55"/>
      <c r="V35" s="55"/>
      <c r="W35" s="55"/>
      <c r="X35" s="55"/>
      <c r="Y35" s="55"/>
      <c r="Z35" s="55"/>
      <c r="AA35" s="55"/>
      <c r="AB35" s="55"/>
      <c r="AC35" s="55"/>
      <c r="AD35" s="55"/>
      <c r="AE35" s="55"/>
      <c r="AF35" s="60"/>
    </row>
    <row r="36" spans="8:32" x14ac:dyDescent="0.65">
      <c r="H36" s="59"/>
      <c r="I36" s="55"/>
      <c r="J36" s="55"/>
      <c r="K36" s="55"/>
      <c r="L36" s="55"/>
      <c r="M36" s="55"/>
      <c r="N36" s="55"/>
      <c r="O36" s="55"/>
      <c r="P36" s="55"/>
      <c r="Q36" s="55"/>
      <c r="R36" s="55"/>
      <c r="S36" s="55"/>
      <c r="T36" s="55"/>
      <c r="U36" s="55"/>
      <c r="V36" s="55"/>
      <c r="W36" s="55"/>
      <c r="X36" s="55"/>
      <c r="Y36" s="55"/>
      <c r="Z36" s="55"/>
      <c r="AA36" s="55"/>
      <c r="AB36" s="55"/>
      <c r="AC36" s="55"/>
      <c r="AD36" s="55"/>
      <c r="AE36" s="55"/>
      <c r="AF36" s="60"/>
    </row>
    <row r="37" spans="8:32" x14ac:dyDescent="0.65">
      <c r="H37" s="59"/>
      <c r="I37" s="55"/>
      <c r="J37" s="55"/>
      <c r="K37" s="55"/>
      <c r="L37" s="55"/>
      <c r="M37" s="55"/>
      <c r="N37" s="55"/>
      <c r="O37" s="55"/>
      <c r="P37" s="55"/>
      <c r="Q37" s="55"/>
      <c r="R37" s="55"/>
      <c r="S37" s="55"/>
      <c r="T37" s="55"/>
      <c r="U37" s="55"/>
      <c r="V37" s="55"/>
      <c r="W37" s="55"/>
      <c r="X37" s="55"/>
      <c r="Y37" s="55"/>
      <c r="Z37" s="55"/>
      <c r="AA37" s="55"/>
      <c r="AB37" s="55"/>
      <c r="AC37" s="55"/>
      <c r="AD37" s="55"/>
      <c r="AE37" s="55"/>
      <c r="AF37" s="60"/>
    </row>
    <row r="38" spans="8:32" x14ac:dyDescent="0.65">
      <c r="H38" s="59"/>
      <c r="I38" s="55"/>
      <c r="J38" s="55"/>
      <c r="K38" s="55"/>
      <c r="L38" s="55"/>
      <c r="M38" s="55"/>
      <c r="N38" s="55"/>
      <c r="O38" s="55"/>
      <c r="P38" s="55"/>
      <c r="Q38" s="55"/>
      <c r="R38" s="55"/>
      <c r="S38" s="55"/>
      <c r="T38" s="55"/>
      <c r="U38" s="55"/>
      <c r="V38" s="55"/>
      <c r="W38" s="55"/>
      <c r="X38" s="55"/>
      <c r="Y38" s="55"/>
      <c r="Z38" s="55"/>
      <c r="AA38" s="55"/>
      <c r="AB38" s="55"/>
      <c r="AC38" s="55"/>
      <c r="AD38" s="55"/>
      <c r="AE38" s="55"/>
      <c r="AF38" s="60"/>
    </row>
    <row r="39" spans="8:32" x14ac:dyDescent="0.65">
      <c r="H39" s="59"/>
      <c r="I39" s="55"/>
      <c r="J39" s="55"/>
      <c r="K39" s="55"/>
      <c r="L39" s="55"/>
      <c r="M39" s="55"/>
      <c r="N39" s="55"/>
      <c r="O39" s="55"/>
      <c r="P39" s="55"/>
      <c r="Q39" s="55"/>
      <c r="R39" s="55"/>
      <c r="S39" s="55"/>
      <c r="T39" s="55"/>
      <c r="U39" s="55"/>
      <c r="V39" s="55"/>
      <c r="W39" s="55"/>
      <c r="X39" s="55"/>
      <c r="Y39" s="55"/>
      <c r="Z39" s="55"/>
      <c r="AA39" s="55"/>
      <c r="AB39" s="55"/>
      <c r="AC39" s="55"/>
      <c r="AD39" s="55"/>
      <c r="AE39" s="55"/>
      <c r="AF39" s="60"/>
    </row>
    <row r="40" spans="8:32" x14ac:dyDescent="0.65">
      <c r="H40" s="59"/>
      <c r="I40" s="55"/>
      <c r="J40" s="55"/>
      <c r="K40" s="55"/>
      <c r="L40" s="55"/>
      <c r="M40" s="55"/>
      <c r="N40" s="55"/>
      <c r="O40" s="55"/>
      <c r="P40" s="55"/>
      <c r="Q40" s="55"/>
      <c r="R40" s="55"/>
      <c r="S40" s="55"/>
      <c r="T40" s="55"/>
      <c r="U40" s="55"/>
      <c r="V40" s="55"/>
      <c r="W40" s="55"/>
      <c r="X40" s="55"/>
      <c r="Y40" s="55"/>
      <c r="Z40" s="55"/>
      <c r="AA40" s="55"/>
      <c r="AB40" s="55"/>
      <c r="AC40" s="55"/>
      <c r="AD40" s="55"/>
      <c r="AE40" s="55"/>
      <c r="AF40" s="60"/>
    </row>
    <row r="41" spans="8:32" x14ac:dyDescent="0.65">
      <c r="H41" s="59"/>
      <c r="I41" s="55"/>
      <c r="J41" s="55"/>
      <c r="K41" s="55"/>
      <c r="L41" s="55"/>
      <c r="M41" s="55"/>
      <c r="N41" s="55"/>
      <c r="O41" s="55"/>
      <c r="P41" s="55"/>
      <c r="Q41" s="55"/>
      <c r="R41" s="55"/>
      <c r="S41" s="55"/>
      <c r="T41" s="55"/>
      <c r="U41" s="55"/>
      <c r="V41" s="55"/>
      <c r="W41" s="55"/>
      <c r="X41" s="55"/>
      <c r="Y41" s="55"/>
      <c r="Z41" s="55"/>
      <c r="AA41" s="55"/>
      <c r="AB41" s="55"/>
      <c r="AC41" s="55"/>
      <c r="AD41" s="55"/>
      <c r="AE41" s="55"/>
      <c r="AF41" s="60"/>
    </row>
    <row r="42" spans="8:32" x14ac:dyDescent="0.65">
      <c r="H42" s="59"/>
      <c r="I42" s="55"/>
      <c r="J42" s="55"/>
      <c r="K42" s="55"/>
      <c r="L42" s="55"/>
      <c r="M42" s="55"/>
      <c r="N42" s="55"/>
      <c r="O42" s="55"/>
      <c r="P42" s="55"/>
      <c r="Q42" s="55"/>
      <c r="R42" s="55"/>
      <c r="S42" s="55"/>
      <c r="T42" s="55"/>
      <c r="U42" s="55"/>
      <c r="V42" s="55"/>
      <c r="W42" s="55"/>
      <c r="X42" s="55"/>
      <c r="Y42" s="55"/>
      <c r="Z42" s="55"/>
      <c r="AA42" s="55"/>
      <c r="AB42" s="55"/>
      <c r="AC42" s="55"/>
      <c r="AD42" s="55"/>
      <c r="AE42" s="55"/>
      <c r="AF42" s="60"/>
    </row>
    <row r="43" spans="8:32" x14ac:dyDescent="0.65">
      <c r="H43" s="59"/>
      <c r="I43" s="55"/>
      <c r="J43" s="55"/>
      <c r="K43" s="55"/>
      <c r="L43" s="55"/>
      <c r="M43" s="55"/>
      <c r="N43" s="55"/>
      <c r="O43" s="55"/>
      <c r="P43" s="55"/>
      <c r="Q43" s="55"/>
      <c r="R43" s="55"/>
      <c r="S43" s="55"/>
      <c r="T43" s="55"/>
      <c r="U43" s="55"/>
      <c r="V43" s="55"/>
      <c r="W43" s="55"/>
      <c r="X43" s="55"/>
      <c r="Y43" s="55"/>
      <c r="Z43" s="55"/>
      <c r="AA43" s="55"/>
      <c r="AB43" s="55"/>
      <c r="AC43" s="55"/>
      <c r="AD43" s="55"/>
      <c r="AE43" s="55"/>
      <c r="AF43" s="60"/>
    </row>
    <row r="44" spans="8:32" x14ac:dyDescent="0.65">
      <c r="H44" s="59"/>
      <c r="I44" s="55"/>
      <c r="J44" s="55"/>
      <c r="K44" s="55"/>
      <c r="L44" s="55"/>
      <c r="M44" s="55"/>
      <c r="N44" s="55"/>
      <c r="O44" s="55"/>
      <c r="P44" s="55"/>
      <c r="Q44" s="55"/>
      <c r="R44" s="55"/>
      <c r="S44" s="55"/>
      <c r="T44" s="55"/>
      <c r="U44" s="55"/>
      <c r="V44" s="55"/>
      <c r="W44" s="55"/>
      <c r="X44" s="55"/>
      <c r="Y44" s="55"/>
      <c r="Z44" s="55"/>
      <c r="AA44" s="55"/>
      <c r="AB44" s="55"/>
      <c r="AC44" s="55"/>
      <c r="AD44" s="55"/>
      <c r="AE44" s="55"/>
      <c r="AF44" s="60"/>
    </row>
    <row r="45" spans="8:32" x14ac:dyDescent="0.65">
      <c r="H45" s="59"/>
      <c r="I45" s="55"/>
      <c r="J45" s="55"/>
      <c r="K45" s="55"/>
      <c r="L45" s="55"/>
      <c r="M45" s="55"/>
      <c r="N45" s="55"/>
      <c r="O45" s="55"/>
      <c r="P45" s="55"/>
      <c r="Q45" s="55"/>
      <c r="R45" s="55"/>
      <c r="S45" s="55"/>
      <c r="T45" s="55"/>
      <c r="U45" s="55"/>
      <c r="V45" s="55"/>
      <c r="W45" s="55"/>
      <c r="X45" s="55"/>
      <c r="Y45" s="55"/>
      <c r="Z45" s="55"/>
      <c r="AA45" s="55"/>
      <c r="AB45" s="55"/>
      <c r="AC45" s="55"/>
      <c r="AD45" s="55"/>
      <c r="AE45" s="55"/>
      <c r="AF45" s="60"/>
    </row>
    <row r="46" spans="8:32" x14ac:dyDescent="0.65">
      <c r="H46" s="59"/>
      <c r="I46" s="55"/>
      <c r="J46" s="55"/>
      <c r="K46" s="55"/>
      <c r="L46" s="55"/>
      <c r="M46" s="55"/>
      <c r="N46" s="55"/>
      <c r="O46" s="55"/>
      <c r="P46" s="55"/>
      <c r="Q46" s="55"/>
      <c r="R46" s="55"/>
      <c r="S46" s="55"/>
      <c r="T46" s="55"/>
      <c r="U46" s="55"/>
      <c r="V46" s="55"/>
      <c r="W46" s="55"/>
      <c r="X46" s="55"/>
      <c r="Y46" s="55"/>
      <c r="Z46" s="55"/>
      <c r="AA46" s="55"/>
      <c r="AB46" s="55"/>
      <c r="AC46" s="55"/>
      <c r="AD46" s="55"/>
      <c r="AE46" s="55"/>
      <c r="AF46" s="60"/>
    </row>
    <row r="47" spans="8:32" x14ac:dyDescent="0.65">
      <c r="H47" s="59"/>
      <c r="I47" s="55"/>
      <c r="J47" s="55"/>
      <c r="K47" s="55"/>
      <c r="L47" s="55"/>
      <c r="M47" s="55"/>
      <c r="N47" s="55"/>
      <c r="O47" s="55"/>
      <c r="P47" s="55"/>
      <c r="Q47" s="55"/>
      <c r="R47" s="55"/>
      <c r="S47" s="55"/>
      <c r="T47" s="55"/>
      <c r="U47" s="55"/>
      <c r="V47" s="55"/>
      <c r="W47" s="55"/>
      <c r="X47" s="55"/>
      <c r="Y47" s="55"/>
      <c r="Z47" s="55"/>
      <c r="AA47" s="55"/>
      <c r="AB47" s="55"/>
      <c r="AC47" s="55"/>
      <c r="AD47" s="55"/>
      <c r="AE47" s="55"/>
      <c r="AF47" s="60"/>
    </row>
    <row r="48" spans="8:32" x14ac:dyDescent="0.65">
      <c r="H48" s="59"/>
      <c r="I48" s="55"/>
      <c r="J48" s="55"/>
      <c r="K48" s="55"/>
      <c r="L48" s="55"/>
      <c r="M48" s="55"/>
      <c r="N48" s="55"/>
      <c r="O48" s="55"/>
      <c r="P48" s="55"/>
      <c r="Q48" s="55"/>
      <c r="R48" s="55"/>
      <c r="S48" s="55"/>
      <c r="T48" s="55"/>
      <c r="U48" s="55"/>
      <c r="V48" s="55"/>
      <c r="W48" s="55"/>
      <c r="X48" s="55"/>
      <c r="Y48" s="55"/>
      <c r="Z48" s="55"/>
      <c r="AA48" s="55"/>
      <c r="AB48" s="55"/>
      <c r="AC48" s="55"/>
      <c r="AD48" s="55"/>
      <c r="AE48" s="55"/>
      <c r="AF48" s="60"/>
    </row>
    <row r="49" spans="8:32" x14ac:dyDescent="0.65">
      <c r="H49" s="59"/>
      <c r="I49" s="55"/>
      <c r="J49" s="55"/>
      <c r="K49" s="55"/>
      <c r="L49" s="55"/>
      <c r="M49" s="55"/>
      <c r="N49" s="55"/>
      <c r="O49" s="55"/>
      <c r="P49" s="55"/>
      <c r="Q49" s="55"/>
      <c r="R49" s="55"/>
      <c r="S49" s="55"/>
      <c r="T49" s="55"/>
      <c r="U49" s="55"/>
      <c r="V49" s="55"/>
      <c r="W49" s="55"/>
      <c r="X49" s="55"/>
      <c r="Y49" s="55"/>
      <c r="Z49" s="55"/>
      <c r="AA49" s="55"/>
      <c r="AB49" s="55"/>
      <c r="AC49" s="55"/>
      <c r="AD49" s="55"/>
      <c r="AE49" s="55"/>
      <c r="AF49" s="60"/>
    </row>
    <row r="50" spans="8:32" x14ac:dyDescent="0.65">
      <c r="H50" s="59"/>
      <c r="I50" s="55"/>
      <c r="J50" s="55"/>
      <c r="K50" s="55"/>
      <c r="L50" s="55"/>
      <c r="M50" s="55"/>
      <c r="N50" s="55"/>
      <c r="O50" s="55"/>
      <c r="P50" s="55"/>
      <c r="Q50" s="55"/>
      <c r="R50" s="55"/>
      <c r="S50" s="55"/>
      <c r="T50" s="55"/>
      <c r="U50" s="55"/>
      <c r="V50" s="55"/>
      <c r="W50" s="55"/>
      <c r="X50" s="55"/>
      <c r="Y50" s="55"/>
      <c r="Z50" s="55"/>
      <c r="AA50" s="55"/>
      <c r="AB50" s="55"/>
      <c r="AC50" s="55"/>
      <c r="AD50" s="55"/>
      <c r="AE50" s="55"/>
      <c r="AF50" s="60"/>
    </row>
    <row r="51" spans="8:32" x14ac:dyDescent="0.65">
      <c r="H51" s="59"/>
      <c r="I51" s="55"/>
      <c r="J51" s="55"/>
      <c r="K51" s="55"/>
      <c r="L51" s="55"/>
      <c r="M51" s="55"/>
      <c r="N51" s="55"/>
      <c r="O51" s="55"/>
      <c r="P51" s="55"/>
      <c r="Q51" s="55"/>
      <c r="R51" s="55"/>
      <c r="S51" s="55"/>
      <c r="T51" s="55"/>
      <c r="U51" s="55"/>
      <c r="V51" s="55"/>
      <c r="W51" s="55"/>
      <c r="X51" s="55"/>
      <c r="Y51" s="55"/>
      <c r="Z51" s="55"/>
      <c r="AA51" s="55"/>
      <c r="AB51" s="55"/>
      <c r="AC51" s="55"/>
      <c r="AD51" s="55"/>
      <c r="AE51" s="55"/>
      <c r="AF51" s="60"/>
    </row>
    <row r="52" spans="8:32" x14ac:dyDescent="0.65">
      <c r="H52" s="59"/>
      <c r="I52" s="55"/>
      <c r="J52" s="55"/>
      <c r="K52" s="55"/>
      <c r="L52" s="55"/>
      <c r="M52" s="55"/>
      <c r="N52" s="55"/>
      <c r="O52" s="55"/>
      <c r="P52" s="55"/>
      <c r="Q52" s="55"/>
      <c r="R52" s="55"/>
      <c r="S52" s="55"/>
      <c r="T52" s="55"/>
      <c r="U52" s="55"/>
      <c r="V52" s="55"/>
      <c r="W52" s="55"/>
      <c r="X52" s="55"/>
      <c r="Y52" s="55"/>
      <c r="Z52" s="55"/>
      <c r="AA52" s="55"/>
      <c r="AB52" s="55"/>
      <c r="AC52" s="55"/>
      <c r="AD52" s="55"/>
      <c r="AE52" s="55"/>
      <c r="AF52" s="60"/>
    </row>
    <row r="53" spans="8:32" x14ac:dyDescent="0.65">
      <c r="H53" s="59"/>
      <c r="I53" s="55"/>
      <c r="J53" s="55"/>
      <c r="K53" s="55"/>
      <c r="L53" s="55"/>
      <c r="M53" s="55"/>
      <c r="N53" s="55"/>
      <c r="O53" s="55"/>
      <c r="P53" s="55"/>
      <c r="Q53" s="55"/>
      <c r="R53" s="55"/>
      <c r="S53" s="55"/>
      <c r="T53" s="55"/>
      <c r="U53" s="55"/>
      <c r="V53" s="55"/>
      <c r="W53" s="55"/>
      <c r="X53" s="55"/>
      <c r="Y53" s="55"/>
      <c r="Z53" s="55"/>
      <c r="AA53" s="55"/>
      <c r="AB53" s="55"/>
      <c r="AC53" s="55"/>
      <c r="AD53" s="55"/>
      <c r="AE53" s="55"/>
      <c r="AF53" s="60"/>
    </row>
    <row r="54" spans="8:32" x14ac:dyDescent="0.65">
      <c r="H54" s="59"/>
      <c r="I54" s="55"/>
      <c r="J54" s="55"/>
      <c r="K54" s="55"/>
      <c r="L54" s="55"/>
      <c r="M54" s="55"/>
      <c r="N54" s="55"/>
      <c r="O54" s="55"/>
      <c r="P54" s="55"/>
      <c r="Q54" s="55"/>
      <c r="R54" s="55"/>
      <c r="S54" s="55"/>
      <c r="T54" s="55"/>
      <c r="U54" s="55"/>
      <c r="V54" s="55"/>
      <c r="W54" s="55"/>
      <c r="X54" s="55"/>
      <c r="Y54" s="55"/>
      <c r="Z54" s="55"/>
      <c r="AA54" s="55"/>
      <c r="AB54" s="55"/>
      <c r="AC54" s="55"/>
      <c r="AD54" s="55"/>
      <c r="AE54" s="55"/>
      <c r="AF54" s="60"/>
    </row>
    <row r="55" spans="8:32" x14ac:dyDescent="0.65">
      <c r="H55" s="59"/>
      <c r="I55" s="55"/>
      <c r="J55" s="55"/>
      <c r="K55" s="55"/>
      <c r="L55" s="55"/>
      <c r="M55" s="55"/>
      <c r="N55" s="55"/>
      <c r="O55" s="55"/>
      <c r="P55" s="55"/>
      <c r="Q55" s="55"/>
      <c r="R55" s="55"/>
      <c r="S55" s="55"/>
      <c r="T55" s="55"/>
      <c r="U55" s="55"/>
      <c r="V55" s="55"/>
      <c r="W55" s="55"/>
      <c r="X55" s="55"/>
      <c r="Y55" s="55"/>
      <c r="Z55" s="55"/>
      <c r="AA55" s="55"/>
      <c r="AB55" s="55"/>
      <c r="AC55" s="55"/>
      <c r="AD55" s="55"/>
      <c r="AE55" s="55"/>
      <c r="AF55" s="60"/>
    </row>
    <row r="56" spans="8:32" x14ac:dyDescent="0.65">
      <c r="H56" s="59"/>
      <c r="I56" s="55"/>
      <c r="J56" s="55"/>
      <c r="K56" s="55"/>
      <c r="L56" s="55"/>
      <c r="M56" s="55"/>
      <c r="N56" s="55"/>
      <c r="O56" s="55"/>
      <c r="P56" s="55"/>
      <c r="Q56" s="55"/>
      <c r="R56" s="55"/>
      <c r="S56" s="55"/>
      <c r="T56" s="55"/>
      <c r="U56" s="55"/>
      <c r="V56" s="55"/>
      <c r="W56" s="55"/>
      <c r="X56" s="55"/>
      <c r="Y56" s="55"/>
      <c r="Z56" s="55"/>
      <c r="AA56" s="55"/>
      <c r="AB56" s="55"/>
      <c r="AC56" s="55"/>
      <c r="AD56" s="55"/>
      <c r="AE56" s="55"/>
      <c r="AF56" s="60"/>
    </row>
    <row r="57" spans="8:32" x14ac:dyDescent="0.65">
      <c r="H57" s="59"/>
      <c r="I57" s="55"/>
      <c r="J57" s="55"/>
      <c r="K57" s="55"/>
      <c r="L57" s="55"/>
      <c r="M57" s="55"/>
      <c r="N57" s="55"/>
      <c r="O57" s="55"/>
      <c r="P57" s="55"/>
      <c r="Q57" s="55"/>
      <c r="R57" s="55"/>
      <c r="S57" s="55"/>
      <c r="T57" s="55"/>
      <c r="U57" s="55"/>
      <c r="V57" s="55"/>
      <c r="W57" s="55"/>
      <c r="X57" s="55"/>
      <c r="Y57" s="55"/>
      <c r="Z57" s="55"/>
      <c r="AA57" s="55"/>
      <c r="AB57" s="55"/>
      <c r="AC57" s="55"/>
      <c r="AD57" s="55"/>
      <c r="AE57" s="55"/>
      <c r="AF57" s="60"/>
    </row>
    <row r="58" spans="8:32" x14ac:dyDescent="0.65">
      <c r="H58" s="59"/>
      <c r="I58" s="55"/>
      <c r="J58" s="55"/>
      <c r="K58" s="55"/>
      <c r="L58" s="55"/>
      <c r="M58" s="55"/>
      <c r="N58" s="55"/>
      <c r="O58" s="55"/>
      <c r="P58" s="55"/>
      <c r="Q58" s="55"/>
      <c r="R58" s="55"/>
      <c r="S58" s="55"/>
      <c r="T58" s="55"/>
      <c r="U58" s="55"/>
      <c r="V58" s="55"/>
      <c r="W58" s="55"/>
      <c r="X58" s="55"/>
      <c r="Y58" s="55"/>
      <c r="Z58" s="55"/>
      <c r="AA58" s="55"/>
      <c r="AB58" s="55"/>
      <c r="AC58" s="55"/>
      <c r="AD58" s="55"/>
      <c r="AE58" s="55"/>
      <c r="AF58" s="60"/>
    </row>
    <row r="59" spans="8:32" x14ac:dyDescent="0.65">
      <c r="H59" s="59"/>
      <c r="I59" s="55"/>
      <c r="J59" s="55"/>
      <c r="K59" s="55"/>
      <c r="L59" s="55"/>
      <c r="M59" s="55"/>
      <c r="N59" s="55"/>
      <c r="O59" s="55"/>
      <c r="P59" s="55"/>
      <c r="Q59" s="55"/>
      <c r="R59" s="55"/>
      <c r="S59" s="55"/>
      <c r="T59" s="55"/>
      <c r="U59" s="55"/>
      <c r="V59" s="55"/>
      <c r="W59" s="55"/>
      <c r="X59" s="55"/>
      <c r="Y59" s="55"/>
      <c r="Z59" s="55"/>
      <c r="AA59" s="55"/>
      <c r="AB59" s="55"/>
      <c r="AC59" s="55"/>
      <c r="AD59" s="55"/>
      <c r="AE59" s="55"/>
      <c r="AF59" s="60"/>
    </row>
    <row r="60" spans="8:32" x14ac:dyDescent="0.65">
      <c r="H60" s="59"/>
      <c r="I60" s="55"/>
      <c r="J60" s="55"/>
      <c r="K60" s="55"/>
      <c r="L60" s="55"/>
      <c r="M60" s="55"/>
      <c r="N60" s="55"/>
      <c r="O60" s="55"/>
      <c r="P60" s="55"/>
      <c r="Q60" s="55"/>
      <c r="R60" s="55"/>
      <c r="S60" s="55"/>
      <c r="T60" s="55"/>
      <c r="U60" s="55"/>
      <c r="V60" s="55"/>
      <c r="W60" s="55"/>
      <c r="X60" s="55"/>
      <c r="Y60" s="55"/>
      <c r="Z60" s="55"/>
      <c r="AA60" s="55"/>
      <c r="AB60" s="55"/>
      <c r="AC60" s="55"/>
      <c r="AD60" s="55"/>
      <c r="AE60" s="55"/>
      <c r="AF60" s="60"/>
    </row>
    <row r="61" spans="8:32" x14ac:dyDescent="0.65">
      <c r="H61" s="59"/>
      <c r="I61" s="55"/>
      <c r="J61" s="55"/>
      <c r="K61" s="55"/>
      <c r="L61" s="55"/>
      <c r="M61" s="55"/>
      <c r="N61" s="55"/>
      <c r="O61" s="55"/>
      <c r="P61" s="55"/>
      <c r="Q61" s="55"/>
      <c r="R61" s="55"/>
      <c r="S61" s="55"/>
      <c r="T61" s="55"/>
      <c r="U61" s="55"/>
      <c r="V61" s="55"/>
      <c r="W61" s="55"/>
      <c r="X61" s="55"/>
      <c r="Y61" s="55"/>
      <c r="Z61" s="55"/>
      <c r="AA61" s="55"/>
      <c r="AB61" s="55"/>
      <c r="AC61" s="55"/>
      <c r="AD61" s="55"/>
      <c r="AE61" s="55"/>
      <c r="AF61" s="60"/>
    </row>
    <row r="62" spans="8:32" x14ac:dyDescent="0.65">
      <c r="H62" s="59"/>
      <c r="I62" s="55"/>
      <c r="J62" s="55"/>
      <c r="K62" s="55"/>
      <c r="L62" s="55"/>
      <c r="M62" s="55"/>
      <c r="N62" s="55"/>
      <c r="O62" s="55"/>
      <c r="P62" s="55"/>
      <c r="Q62" s="55"/>
      <c r="R62" s="55"/>
      <c r="S62" s="55"/>
      <c r="T62" s="55"/>
      <c r="U62" s="55"/>
      <c r="V62" s="55"/>
      <c r="W62" s="55"/>
      <c r="X62" s="55"/>
      <c r="Y62" s="55"/>
      <c r="Z62" s="55"/>
      <c r="AA62" s="55"/>
      <c r="AB62" s="55"/>
      <c r="AC62" s="55"/>
      <c r="AD62" s="55"/>
      <c r="AE62" s="55"/>
      <c r="AF62" s="60"/>
    </row>
    <row r="63" spans="8:32" x14ac:dyDescent="0.65">
      <c r="H63" s="59"/>
      <c r="I63" s="55"/>
      <c r="J63" s="55"/>
      <c r="K63" s="55"/>
      <c r="L63" s="55"/>
      <c r="M63" s="55"/>
      <c r="N63" s="55"/>
      <c r="O63" s="55"/>
      <c r="P63" s="55"/>
      <c r="Q63" s="55"/>
      <c r="R63" s="55"/>
      <c r="S63" s="55"/>
      <c r="T63" s="55"/>
      <c r="U63" s="55"/>
      <c r="V63" s="55"/>
      <c r="W63" s="55"/>
      <c r="X63" s="55"/>
      <c r="Y63" s="55"/>
      <c r="Z63" s="55"/>
      <c r="AA63" s="55"/>
      <c r="AB63" s="55"/>
      <c r="AC63" s="55"/>
      <c r="AD63" s="55"/>
      <c r="AE63" s="55"/>
      <c r="AF63" s="60"/>
    </row>
    <row r="64" spans="8:32" x14ac:dyDescent="0.65">
      <c r="H64" s="59"/>
      <c r="I64" s="55"/>
      <c r="J64" s="55"/>
      <c r="K64" s="55"/>
      <c r="L64" s="55"/>
      <c r="M64" s="55"/>
      <c r="N64" s="55"/>
      <c r="O64" s="55"/>
      <c r="P64" s="55"/>
      <c r="Q64" s="55"/>
      <c r="R64" s="55"/>
      <c r="S64" s="55"/>
      <c r="T64" s="55"/>
      <c r="U64" s="55"/>
      <c r="V64" s="55"/>
      <c r="W64" s="55"/>
      <c r="X64" s="55"/>
      <c r="Y64" s="55"/>
      <c r="Z64" s="55"/>
      <c r="AA64" s="55"/>
      <c r="AB64" s="55"/>
      <c r="AC64" s="55"/>
      <c r="AD64" s="55"/>
      <c r="AE64" s="55"/>
      <c r="AF64" s="60"/>
    </row>
    <row r="65" spans="8:35" x14ac:dyDescent="0.65">
      <c r="H65" s="59"/>
      <c r="I65" s="55"/>
      <c r="J65" s="55"/>
      <c r="K65" s="55"/>
      <c r="L65" s="55"/>
      <c r="M65" s="55"/>
      <c r="N65" s="55"/>
      <c r="O65" s="55"/>
      <c r="P65" s="55"/>
      <c r="Q65" s="55"/>
      <c r="R65" s="55"/>
      <c r="S65" s="55"/>
      <c r="T65" s="55"/>
      <c r="U65" s="55"/>
      <c r="V65" s="55"/>
      <c r="W65" s="55"/>
      <c r="X65" s="55"/>
      <c r="Y65" s="55"/>
      <c r="Z65" s="55"/>
      <c r="AA65" s="55"/>
      <c r="AB65" s="55"/>
      <c r="AC65" s="55"/>
      <c r="AD65" s="55"/>
      <c r="AE65" s="55"/>
      <c r="AF65" s="60"/>
    </row>
    <row r="66" spans="8:35" x14ac:dyDescent="0.65">
      <c r="H66" s="59"/>
      <c r="I66" s="55"/>
      <c r="J66" s="55"/>
      <c r="K66" s="55"/>
      <c r="L66" s="55"/>
      <c r="M66" s="55"/>
      <c r="N66" s="55"/>
      <c r="O66" s="55"/>
      <c r="P66" s="55"/>
      <c r="Q66" s="55"/>
      <c r="R66" s="55"/>
      <c r="S66" s="55"/>
      <c r="T66" s="55"/>
      <c r="U66" s="55"/>
      <c r="V66" s="55"/>
      <c r="W66" s="55"/>
      <c r="X66" s="55"/>
      <c r="Y66" s="55"/>
      <c r="Z66" s="55"/>
      <c r="AA66" s="55"/>
      <c r="AB66" s="55"/>
      <c r="AC66" s="55"/>
      <c r="AD66" s="55"/>
      <c r="AE66" s="55"/>
      <c r="AF66" s="60"/>
    </row>
    <row r="67" spans="8:35" x14ac:dyDescent="0.65">
      <c r="H67" s="59"/>
      <c r="I67" s="55"/>
      <c r="J67" s="55"/>
      <c r="K67" s="55"/>
      <c r="L67" s="55"/>
      <c r="M67" s="55"/>
      <c r="N67" s="55"/>
      <c r="O67" s="55"/>
      <c r="P67" s="55"/>
      <c r="Q67" s="55"/>
      <c r="R67" s="55"/>
      <c r="S67" s="55"/>
      <c r="T67" s="55"/>
      <c r="U67" s="55"/>
      <c r="V67" s="55"/>
      <c r="W67" s="55"/>
      <c r="X67" s="55"/>
      <c r="Y67" s="55"/>
      <c r="Z67" s="55"/>
      <c r="AA67" s="55"/>
      <c r="AB67" s="55"/>
      <c r="AC67" s="55"/>
      <c r="AD67" s="55"/>
      <c r="AE67" s="55"/>
      <c r="AF67" s="60"/>
    </row>
    <row r="68" spans="8:35" x14ac:dyDescent="0.65">
      <c r="H68" s="59"/>
      <c r="I68" s="55"/>
      <c r="J68" s="55"/>
      <c r="K68" s="55"/>
      <c r="L68" s="55"/>
      <c r="M68" s="55"/>
      <c r="N68" s="55"/>
      <c r="O68" s="55"/>
      <c r="P68" s="55"/>
      <c r="Q68" s="55"/>
      <c r="R68" s="55"/>
      <c r="S68" s="55"/>
      <c r="T68" s="55"/>
      <c r="U68" s="55"/>
      <c r="V68" s="55"/>
      <c r="W68" s="55"/>
      <c r="X68" s="55"/>
      <c r="Y68" s="55"/>
      <c r="Z68" s="55"/>
      <c r="AA68" s="55"/>
      <c r="AB68" s="55"/>
      <c r="AC68" s="55"/>
      <c r="AD68" s="55"/>
      <c r="AE68" s="55"/>
      <c r="AF68" s="60"/>
    </row>
    <row r="69" spans="8:35" x14ac:dyDescent="0.65">
      <c r="H69" s="59"/>
      <c r="I69" s="55"/>
      <c r="J69" s="55"/>
      <c r="K69" s="55"/>
      <c r="L69" s="55"/>
      <c r="M69" s="55"/>
      <c r="N69" s="55"/>
      <c r="O69" s="55"/>
      <c r="P69" s="55"/>
      <c r="Q69" s="55"/>
      <c r="R69" s="55"/>
      <c r="S69" s="55"/>
      <c r="T69" s="55"/>
      <c r="U69" s="55"/>
      <c r="V69" s="55"/>
      <c r="W69" s="55"/>
      <c r="X69" s="55"/>
      <c r="Y69" s="55"/>
      <c r="Z69" s="55"/>
      <c r="AA69" s="55"/>
      <c r="AB69" s="55"/>
      <c r="AC69" s="55"/>
      <c r="AD69" s="55"/>
      <c r="AE69" s="55"/>
      <c r="AF69" s="60"/>
    </row>
    <row r="70" spans="8:35" x14ac:dyDescent="0.65">
      <c r="H70" s="59"/>
      <c r="I70" s="55"/>
      <c r="J70" s="55"/>
      <c r="K70" s="55"/>
      <c r="L70" s="55"/>
      <c r="M70" s="55"/>
      <c r="N70" s="55"/>
      <c r="O70" s="55"/>
      <c r="P70" s="55"/>
      <c r="Q70" s="55"/>
      <c r="R70" s="55"/>
      <c r="S70" s="55"/>
      <c r="T70" s="55"/>
      <c r="U70" s="55"/>
      <c r="V70" s="55"/>
      <c r="W70" s="55"/>
      <c r="X70" s="55"/>
      <c r="Y70" s="55"/>
      <c r="Z70" s="55"/>
      <c r="AA70" s="55"/>
      <c r="AB70" s="55"/>
      <c r="AC70" s="55"/>
      <c r="AD70" s="55"/>
      <c r="AE70" s="55"/>
      <c r="AF70" s="60"/>
    </row>
    <row r="71" spans="8:35" x14ac:dyDescent="0.65">
      <c r="H71" s="59"/>
      <c r="I71" s="55"/>
      <c r="J71" s="55"/>
      <c r="K71" s="55"/>
      <c r="L71" s="55"/>
      <c r="M71" s="55"/>
      <c r="N71" s="55"/>
      <c r="O71" s="55"/>
      <c r="P71" s="55"/>
      <c r="Q71" s="55"/>
      <c r="R71" s="55"/>
      <c r="S71" s="55"/>
      <c r="T71" s="55"/>
      <c r="U71" s="55"/>
      <c r="V71" s="55"/>
      <c r="W71" s="55"/>
      <c r="X71" s="55"/>
      <c r="Y71" s="55"/>
      <c r="Z71" s="55"/>
      <c r="AA71" s="55"/>
      <c r="AB71" s="55"/>
      <c r="AC71" s="55"/>
      <c r="AD71" s="55"/>
      <c r="AE71" s="55"/>
      <c r="AF71" s="60"/>
    </row>
    <row r="72" spans="8:35" x14ac:dyDescent="0.65">
      <c r="H72" s="59"/>
      <c r="I72" s="55"/>
      <c r="J72" s="55"/>
      <c r="K72" s="55"/>
      <c r="L72" s="55"/>
      <c r="M72" s="55"/>
      <c r="N72" s="55"/>
      <c r="O72" s="55"/>
      <c r="P72" s="55"/>
      <c r="Q72" s="55"/>
      <c r="R72" s="55"/>
      <c r="S72" s="55"/>
      <c r="T72" s="55"/>
      <c r="U72" s="55"/>
      <c r="V72" s="55"/>
      <c r="W72" s="55"/>
      <c r="X72" s="55"/>
      <c r="Y72" s="55"/>
      <c r="Z72" s="55"/>
      <c r="AA72" s="55"/>
      <c r="AB72" s="55"/>
      <c r="AC72" s="55"/>
      <c r="AD72" s="55"/>
      <c r="AE72" s="55"/>
      <c r="AF72" s="60"/>
    </row>
    <row r="73" spans="8:35" x14ac:dyDescent="0.65">
      <c r="H73" s="59"/>
      <c r="I73" s="55"/>
      <c r="J73" s="55"/>
      <c r="K73" s="55"/>
      <c r="L73" s="55"/>
      <c r="M73" s="55"/>
      <c r="N73" s="55"/>
      <c r="O73" s="55"/>
      <c r="P73" s="55"/>
      <c r="Q73" s="55"/>
      <c r="R73" s="55"/>
      <c r="S73" s="55"/>
      <c r="T73" s="55"/>
      <c r="U73" s="55"/>
      <c r="V73" s="55"/>
      <c r="W73" s="55"/>
      <c r="X73" s="55"/>
      <c r="Y73" s="55"/>
      <c r="Z73" s="55"/>
      <c r="AA73" s="55"/>
      <c r="AB73" s="55"/>
      <c r="AC73" s="55"/>
      <c r="AD73" s="55"/>
      <c r="AE73" s="55"/>
      <c r="AF73" s="60"/>
    </row>
    <row r="74" spans="8:35" x14ac:dyDescent="0.65">
      <c r="H74" s="59"/>
      <c r="I74" s="55"/>
      <c r="J74" s="55"/>
      <c r="K74" s="55"/>
      <c r="L74" s="55"/>
      <c r="M74" s="55"/>
      <c r="N74" s="55"/>
      <c r="O74" s="55"/>
      <c r="P74" s="55"/>
      <c r="Q74" s="55"/>
      <c r="R74" s="55"/>
      <c r="S74" s="55"/>
      <c r="T74" s="55"/>
      <c r="U74" s="55"/>
      <c r="V74" s="55"/>
      <c r="W74" s="55"/>
      <c r="X74" s="55"/>
      <c r="Y74" s="55"/>
      <c r="Z74" s="55"/>
      <c r="AA74" s="55"/>
      <c r="AB74" s="55"/>
      <c r="AC74" s="55"/>
      <c r="AD74" s="55"/>
      <c r="AE74" s="55"/>
      <c r="AF74" s="60"/>
    </row>
    <row r="75" spans="8:35" x14ac:dyDescent="0.65">
      <c r="H75" s="59"/>
      <c r="I75" s="55"/>
      <c r="J75" s="55"/>
      <c r="K75" s="55"/>
      <c r="L75" s="55"/>
      <c r="M75" s="55"/>
      <c r="N75" s="55"/>
      <c r="O75" s="55"/>
      <c r="P75" s="55"/>
      <c r="Q75" s="55"/>
      <c r="R75" s="55"/>
      <c r="S75" s="55"/>
      <c r="T75" s="55"/>
      <c r="U75" s="55"/>
      <c r="V75" s="55"/>
      <c r="W75" s="55"/>
      <c r="X75" s="55"/>
      <c r="Y75" s="55"/>
      <c r="Z75" s="55"/>
      <c r="AA75" s="55"/>
      <c r="AB75" s="55"/>
      <c r="AC75" s="55"/>
      <c r="AD75" s="55"/>
      <c r="AE75" s="55"/>
      <c r="AF75" s="60"/>
    </row>
    <row r="76" spans="8:35" x14ac:dyDescent="0.65">
      <c r="H76" s="59"/>
      <c r="I76" s="55"/>
      <c r="J76" s="55"/>
      <c r="K76" s="55"/>
      <c r="L76" s="55"/>
      <c r="M76" s="55"/>
      <c r="N76" s="55"/>
      <c r="O76" s="55"/>
      <c r="P76" s="55"/>
      <c r="Q76" s="55"/>
      <c r="R76" s="55"/>
      <c r="S76" s="55"/>
      <c r="T76" s="55"/>
      <c r="U76" s="55"/>
      <c r="V76" s="55"/>
      <c r="W76" s="55"/>
      <c r="X76" s="55"/>
      <c r="Y76" s="55"/>
      <c r="Z76" s="55"/>
      <c r="AA76" s="55"/>
      <c r="AB76" s="55"/>
      <c r="AC76" s="55"/>
      <c r="AD76" s="55"/>
      <c r="AE76" s="55"/>
      <c r="AF76" s="60"/>
    </row>
    <row r="77" spans="8:35" x14ac:dyDescent="0.65">
      <c r="H77" s="59"/>
      <c r="I77" s="55"/>
      <c r="J77" s="55"/>
      <c r="K77" s="55"/>
      <c r="L77" s="55"/>
      <c r="M77" s="55"/>
      <c r="N77" s="55"/>
      <c r="O77" s="55"/>
      <c r="P77" s="55"/>
      <c r="Q77" s="55"/>
      <c r="R77" s="55"/>
      <c r="S77" s="55"/>
      <c r="T77" s="55"/>
      <c r="U77" s="55"/>
      <c r="V77" s="55"/>
      <c r="W77" s="55"/>
      <c r="X77" s="55"/>
      <c r="Y77" s="55"/>
      <c r="Z77" s="55"/>
      <c r="AA77" s="55"/>
      <c r="AB77" s="55"/>
      <c r="AC77" s="55"/>
      <c r="AD77" s="55"/>
      <c r="AE77" s="55"/>
      <c r="AF77" s="60"/>
    </row>
    <row r="78" spans="8:35" ht="20" x14ac:dyDescent="0.65">
      <c r="H78" s="59"/>
      <c r="I78" s="55"/>
      <c r="J78" s="55"/>
      <c r="K78" s="55"/>
      <c r="L78" s="55"/>
      <c r="M78" s="55"/>
      <c r="N78" s="55"/>
      <c r="O78" s="55"/>
      <c r="P78" s="55"/>
      <c r="Q78" s="55"/>
      <c r="R78" s="55"/>
      <c r="S78" s="55"/>
      <c r="T78" s="55"/>
      <c r="U78" s="55"/>
      <c r="V78" s="55"/>
      <c r="W78" s="55"/>
      <c r="X78" s="55"/>
      <c r="Y78" s="55"/>
      <c r="Z78" s="55"/>
      <c r="AA78" s="55"/>
      <c r="AB78" s="55"/>
      <c r="AC78" s="55"/>
      <c r="AD78" s="55"/>
      <c r="AE78" s="55"/>
      <c r="AF78" s="60"/>
      <c r="AI78" s="7"/>
    </row>
    <row r="79" spans="8:35" x14ac:dyDescent="0.65">
      <c r="H79" s="59"/>
      <c r="I79" s="55"/>
      <c r="J79" s="55"/>
      <c r="K79" s="55"/>
      <c r="L79" s="55"/>
      <c r="M79" s="55"/>
      <c r="N79" s="55"/>
      <c r="O79" s="55"/>
      <c r="P79" s="55"/>
      <c r="Q79" s="55"/>
      <c r="R79" s="55"/>
      <c r="S79" s="55"/>
      <c r="T79" s="55"/>
      <c r="U79" s="55"/>
      <c r="V79" s="55"/>
      <c r="W79" s="55"/>
      <c r="X79" s="55"/>
      <c r="Y79" s="55"/>
      <c r="Z79" s="55"/>
      <c r="AA79" s="55"/>
      <c r="AB79" s="55"/>
      <c r="AC79" s="55"/>
      <c r="AD79" s="55"/>
      <c r="AE79" s="55"/>
      <c r="AF79" s="60"/>
    </row>
    <row r="80" spans="8:35" x14ac:dyDescent="0.65">
      <c r="H80" s="59"/>
      <c r="I80" s="55"/>
      <c r="J80" s="55"/>
      <c r="K80" s="55"/>
      <c r="L80" s="55"/>
      <c r="M80" s="55"/>
      <c r="N80" s="55"/>
      <c r="O80" s="55"/>
      <c r="P80" s="55"/>
      <c r="Q80" s="55"/>
      <c r="R80" s="55"/>
      <c r="S80" s="55"/>
      <c r="T80" s="55"/>
      <c r="U80" s="55"/>
      <c r="V80" s="55"/>
      <c r="W80" s="55"/>
      <c r="X80" s="55"/>
      <c r="Y80" s="55"/>
      <c r="Z80" s="55"/>
      <c r="AA80" s="55"/>
      <c r="AB80" s="55"/>
      <c r="AC80" s="55"/>
      <c r="AD80" s="55"/>
      <c r="AE80" s="55"/>
      <c r="AF80" s="60"/>
    </row>
    <row r="81" spans="8:34" x14ac:dyDescent="0.65">
      <c r="H81" s="59"/>
      <c r="I81" s="55"/>
      <c r="J81" s="55"/>
      <c r="K81" s="55"/>
      <c r="L81" s="55"/>
      <c r="M81" s="55"/>
      <c r="N81" s="55"/>
      <c r="O81" s="55"/>
      <c r="P81" s="55"/>
      <c r="Q81" s="55"/>
      <c r="R81" s="55"/>
      <c r="S81" s="55"/>
      <c r="T81" s="55"/>
      <c r="U81" s="55"/>
      <c r="V81" s="55"/>
      <c r="W81" s="55"/>
      <c r="X81" s="55"/>
      <c r="Y81" s="55"/>
      <c r="Z81" s="55"/>
      <c r="AA81" s="55"/>
      <c r="AB81" s="55"/>
      <c r="AC81" s="55"/>
      <c r="AD81" s="55"/>
      <c r="AE81" s="55"/>
      <c r="AF81" s="60"/>
    </row>
    <row r="82" spans="8:34" ht="20" x14ac:dyDescent="0.65">
      <c r="H82" s="59"/>
      <c r="I82" s="55"/>
      <c r="J82" s="55"/>
      <c r="K82" s="55"/>
      <c r="L82" s="55"/>
      <c r="M82" s="55"/>
      <c r="N82" s="55"/>
      <c r="O82" s="55"/>
      <c r="P82" s="55"/>
      <c r="Q82" s="55"/>
      <c r="R82" s="55"/>
      <c r="S82" s="55"/>
      <c r="T82" s="55"/>
      <c r="U82" s="55"/>
      <c r="V82" s="55"/>
      <c r="W82" s="55"/>
      <c r="X82" s="55"/>
      <c r="Y82" s="55"/>
      <c r="Z82" s="55"/>
      <c r="AA82" s="55"/>
      <c r="AB82" s="55"/>
      <c r="AC82" s="55"/>
      <c r="AD82" s="55"/>
      <c r="AE82" s="55"/>
      <c r="AF82" s="60"/>
      <c r="AG82" s="7">
        <f>(3.75*2.16)+(3.75*2.16)+(2.5*2.16-3.14*1.13*1.13)</f>
        <v>17.590534000000005</v>
      </c>
      <c r="AH82" s="1">
        <f>(2*2.16*3.75)+(2.5*2.16-3.14*1.13*1.13)</f>
        <v>17.590534000000005</v>
      </c>
    </row>
    <row r="83" spans="8:34" x14ac:dyDescent="0.65">
      <c r="H83" s="59"/>
      <c r="I83" s="55"/>
      <c r="J83" s="55"/>
      <c r="K83" s="55"/>
      <c r="L83" s="55"/>
      <c r="M83" s="55"/>
      <c r="N83" s="55"/>
      <c r="O83" s="55"/>
      <c r="P83" s="55"/>
      <c r="Q83" s="55"/>
      <c r="R83" s="55"/>
      <c r="S83" s="55"/>
      <c r="T83" s="55"/>
      <c r="U83" s="55"/>
      <c r="V83" s="55"/>
      <c r="W83" s="55"/>
      <c r="X83" s="55"/>
      <c r="Y83" s="55"/>
      <c r="Z83" s="55"/>
      <c r="AA83" s="55"/>
      <c r="AB83" s="55"/>
      <c r="AC83" s="55"/>
      <c r="AD83" s="55"/>
      <c r="AE83" s="55"/>
      <c r="AF83" s="60"/>
    </row>
    <row r="84" spans="8:34" x14ac:dyDescent="0.65">
      <c r="H84" s="59"/>
      <c r="I84" s="55"/>
      <c r="J84" s="55"/>
      <c r="K84" s="55"/>
      <c r="L84" s="55"/>
      <c r="M84" s="55"/>
      <c r="N84" s="55"/>
      <c r="O84" s="55"/>
      <c r="P84" s="55"/>
      <c r="Q84" s="55"/>
      <c r="R84" s="55"/>
      <c r="S84" s="55"/>
      <c r="T84" s="55"/>
      <c r="U84" s="55"/>
      <c r="V84" s="55"/>
      <c r="W84" s="55"/>
      <c r="X84" s="55"/>
      <c r="Y84" s="55"/>
      <c r="Z84" s="55"/>
      <c r="AA84" s="55"/>
      <c r="AB84" s="55"/>
      <c r="AC84" s="55"/>
      <c r="AD84" s="55"/>
      <c r="AE84" s="55"/>
      <c r="AF84" s="60"/>
    </row>
    <row r="85" spans="8:34" x14ac:dyDescent="0.65">
      <c r="H85" s="59"/>
      <c r="I85" s="55"/>
      <c r="J85" s="55"/>
      <c r="K85" s="55"/>
      <c r="L85" s="55"/>
      <c r="M85" s="55"/>
      <c r="N85" s="55"/>
      <c r="O85" s="55"/>
      <c r="P85" s="55"/>
      <c r="Q85" s="55"/>
      <c r="R85" s="55"/>
      <c r="S85" s="55"/>
      <c r="T85" s="55"/>
      <c r="U85" s="55"/>
      <c r="V85" s="55"/>
      <c r="W85" s="55"/>
      <c r="X85" s="55"/>
      <c r="Y85" s="55"/>
      <c r="Z85" s="55"/>
      <c r="AA85" s="55"/>
      <c r="AB85" s="55"/>
      <c r="AC85" s="55"/>
      <c r="AD85" s="55"/>
      <c r="AE85" s="55"/>
      <c r="AF85" s="60"/>
    </row>
    <row r="86" spans="8:34" x14ac:dyDescent="0.65">
      <c r="H86" s="59"/>
      <c r="I86" s="55"/>
      <c r="J86" s="55"/>
      <c r="K86" s="55"/>
      <c r="L86" s="55"/>
      <c r="M86" s="55"/>
      <c r="N86" s="55"/>
      <c r="O86" s="55"/>
      <c r="P86" s="55"/>
      <c r="Q86" s="55"/>
      <c r="R86" s="55"/>
      <c r="S86" s="55"/>
      <c r="T86" s="55"/>
      <c r="U86" s="55"/>
      <c r="V86" s="55"/>
      <c r="W86" s="55"/>
      <c r="X86" s="55"/>
      <c r="Y86" s="55"/>
      <c r="Z86" s="55"/>
      <c r="AA86" s="55"/>
      <c r="AB86" s="55"/>
      <c r="AC86" s="55"/>
      <c r="AD86" s="55"/>
      <c r="AE86" s="55"/>
      <c r="AF86" s="60"/>
    </row>
    <row r="87" spans="8:34" x14ac:dyDescent="0.65">
      <c r="H87" s="59"/>
      <c r="I87" s="55"/>
      <c r="J87" s="55"/>
      <c r="K87" s="55"/>
      <c r="L87" s="55"/>
      <c r="M87" s="55"/>
      <c r="N87" s="55"/>
      <c r="O87" s="55"/>
      <c r="P87" s="55"/>
      <c r="Q87" s="55"/>
      <c r="R87" s="55"/>
      <c r="S87" s="55"/>
      <c r="T87" s="55"/>
      <c r="U87" s="55"/>
      <c r="V87" s="55"/>
      <c r="W87" s="55"/>
      <c r="X87" s="55"/>
      <c r="Y87" s="55"/>
      <c r="Z87" s="55"/>
      <c r="AA87" s="55"/>
      <c r="AB87" s="55"/>
      <c r="AC87" s="55"/>
      <c r="AD87" s="55"/>
      <c r="AE87" s="55"/>
      <c r="AF87" s="60"/>
    </row>
    <row r="88" spans="8:34" x14ac:dyDescent="0.65">
      <c r="H88" s="59"/>
      <c r="I88" s="55"/>
      <c r="J88" s="55"/>
      <c r="K88" s="55"/>
      <c r="L88" s="55"/>
      <c r="M88" s="55"/>
      <c r="N88" s="55"/>
      <c r="O88" s="55"/>
      <c r="P88" s="55"/>
      <c r="Q88" s="55"/>
      <c r="R88" s="55"/>
      <c r="S88" s="55"/>
      <c r="T88" s="55"/>
      <c r="U88" s="55"/>
      <c r="V88" s="55"/>
      <c r="W88" s="55"/>
      <c r="X88" s="55"/>
      <c r="Y88" s="55"/>
      <c r="Z88" s="55"/>
      <c r="AA88" s="55"/>
      <c r="AB88" s="55"/>
      <c r="AC88" s="55"/>
      <c r="AD88" s="55"/>
      <c r="AE88" s="55"/>
      <c r="AF88" s="60"/>
    </row>
    <row r="89" spans="8:34" x14ac:dyDescent="0.65">
      <c r="H89" s="59"/>
      <c r="I89" s="55"/>
      <c r="J89" s="55"/>
      <c r="K89" s="55"/>
      <c r="L89" s="55"/>
      <c r="M89" s="55"/>
      <c r="N89" s="55"/>
      <c r="O89" s="55"/>
      <c r="P89" s="55"/>
      <c r="Q89" s="55"/>
      <c r="R89" s="55"/>
      <c r="S89" s="55"/>
      <c r="T89" s="55"/>
      <c r="U89" s="55"/>
      <c r="V89" s="55"/>
      <c r="W89" s="55"/>
      <c r="X89" s="55"/>
      <c r="Y89" s="55"/>
      <c r="Z89" s="55"/>
      <c r="AA89" s="55"/>
      <c r="AB89" s="55"/>
      <c r="AC89" s="55"/>
      <c r="AD89" s="55"/>
      <c r="AE89" s="55"/>
      <c r="AF89" s="60"/>
    </row>
    <row r="90" spans="8:34" x14ac:dyDescent="0.65">
      <c r="H90" s="59"/>
      <c r="I90" s="55"/>
      <c r="J90" s="55"/>
      <c r="K90" s="55"/>
      <c r="L90" s="55"/>
      <c r="M90" s="55"/>
      <c r="N90" s="55"/>
      <c r="O90" s="55"/>
      <c r="P90" s="55"/>
      <c r="Q90" s="55"/>
      <c r="R90" s="55"/>
      <c r="S90" s="55"/>
      <c r="T90" s="55"/>
      <c r="U90" s="55"/>
      <c r="V90" s="55"/>
      <c r="W90" s="55"/>
      <c r="X90" s="55"/>
      <c r="Y90" s="55"/>
      <c r="Z90" s="55"/>
      <c r="AA90" s="55"/>
      <c r="AB90" s="55"/>
      <c r="AC90" s="55"/>
      <c r="AD90" s="55"/>
      <c r="AE90" s="55"/>
      <c r="AF90" s="60"/>
    </row>
    <row r="91" spans="8:34" x14ac:dyDescent="0.65">
      <c r="H91" s="59"/>
      <c r="I91" s="55"/>
      <c r="J91" s="55"/>
      <c r="K91" s="55"/>
      <c r="L91" s="55"/>
      <c r="M91" s="55"/>
      <c r="N91" s="55"/>
      <c r="O91" s="55"/>
      <c r="P91" s="55"/>
      <c r="Q91" s="55"/>
      <c r="R91" s="55"/>
      <c r="S91" s="55"/>
      <c r="T91" s="55"/>
      <c r="U91" s="55"/>
      <c r="V91" s="55"/>
      <c r="W91" s="55"/>
      <c r="X91" s="55"/>
      <c r="Y91" s="55"/>
      <c r="Z91" s="55"/>
      <c r="AA91" s="55"/>
      <c r="AB91" s="55"/>
      <c r="AC91" s="55"/>
      <c r="AD91" s="55"/>
      <c r="AE91" s="55"/>
      <c r="AF91" s="60"/>
    </row>
    <row r="92" spans="8:34" x14ac:dyDescent="0.65">
      <c r="H92" s="59"/>
      <c r="I92" s="55"/>
      <c r="J92" s="55"/>
      <c r="K92" s="55"/>
      <c r="L92" s="55"/>
      <c r="M92" s="55"/>
      <c r="N92" s="55"/>
      <c r="O92" s="55"/>
      <c r="P92" s="55"/>
      <c r="Q92" s="55"/>
      <c r="R92" s="55"/>
      <c r="S92" s="55"/>
      <c r="T92" s="55"/>
      <c r="U92" s="55"/>
      <c r="V92" s="55"/>
      <c r="W92" s="55"/>
      <c r="X92" s="55"/>
      <c r="Y92" s="55"/>
      <c r="Z92" s="55"/>
      <c r="AA92" s="55"/>
      <c r="AB92" s="55"/>
      <c r="AC92" s="55"/>
      <c r="AD92" s="55"/>
      <c r="AE92" s="55"/>
      <c r="AF92" s="60"/>
    </row>
    <row r="93" spans="8:34" x14ac:dyDescent="0.65">
      <c r="H93" s="59"/>
      <c r="I93" s="55"/>
      <c r="J93" s="55"/>
      <c r="K93" s="55"/>
      <c r="L93" s="55"/>
      <c r="M93" s="55"/>
      <c r="N93" s="55"/>
      <c r="O93" s="55"/>
      <c r="P93" s="55"/>
      <c r="Q93" s="55"/>
      <c r="R93" s="55"/>
      <c r="S93" s="55"/>
      <c r="T93" s="55"/>
      <c r="U93" s="55"/>
      <c r="V93" s="55"/>
      <c r="W93" s="55"/>
      <c r="X93" s="55"/>
      <c r="Y93" s="55"/>
      <c r="Z93" s="55"/>
      <c r="AA93" s="55"/>
      <c r="AB93" s="55"/>
      <c r="AC93" s="55"/>
      <c r="AD93" s="55"/>
      <c r="AE93" s="55"/>
      <c r="AF93" s="60"/>
    </row>
    <row r="94" spans="8:34" x14ac:dyDescent="0.65">
      <c r="H94" s="59"/>
      <c r="I94" s="55"/>
      <c r="J94" s="55"/>
      <c r="K94" s="55"/>
      <c r="L94" s="55"/>
      <c r="M94" s="55"/>
      <c r="N94" s="55"/>
      <c r="O94" s="55"/>
      <c r="P94" s="55"/>
      <c r="Q94" s="55"/>
      <c r="R94" s="55"/>
      <c r="S94" s="55"/>
      <c r="T94" s="55"/>
      <c r="U94" s="55"/>
      <c r="V94" s="55"/>
      <c r="W94" s="55"/>
      <c r="X94" s="55"/>
      <c r="Y94" s="55"/>
      <c r="Z94" s="55"/>
      <c r="AA94" s="55"/>
      <c r="AB94" s="55"/>
      <c r="AC94" s="55"/>
      <c r="AD94" s="55"/>
      <c r="AE94" s="55"/>
      <c r="AF94" s="60"/>
    </row>
    <row r="95" spans="8:34" x14ac:dyDescent="0.65">
      <c r="H95" s="59"/>
      <c r="I95" s="55"/>
      <c r="J95" s="55"/>
      <c r="K95" s="55"/>
      <c r="L95" s="55"/>
      <c r="M95" s="55"/>
      <c r="N95" s="55"/>
      <c r="O95" s="55"/>
      <c r="P95" s="55"/>
      <c r="Q95" s="55"/>
      <c r="R95" s="55"/>
      <c r="S95" s="55"/>
      <c r="T95" s="55"/>
      <c r="U95" s="55"/>
      <c r="V95" s="55"/>
      <c r="W95" s="55"/>
      <c r="X95" s="55"/>
      <c r="Y95" s="55"/>
      <c r="Z95" s="55"/>
      <c r="AA95" s="55"/>
      <c r="AB95" s="55"/>
      <c r="AC95" s="55"/>
      <c r="AD95" s="55"/>
      <c r="AE95" s="55"/>
      <c r="AF95" s="60"/>
    </row>
    <row r="96" spans="8:34" x14ac:dyDescent="0.65">
      <c r="H96" s="59"/>
      <c r="I96" s="55"/>
      <c r="J96" s="55"/>
      <c r="K96" s="55"/>
      <c r="L96" s="55"/>
      <c r="M96" s="55"/>
      <c r="N96" s="55"/>
      <c r="O96" s="55"/>
      <c r="P96" s="55"/>
      <c r="Q96" s="55"/>
      <c r="R96" s="55"/>
      <c r="S96" s="55"/>
      <c r="T96" s="55"/>
      <c r="U96" s="55"/>
      <c r="V96" s="55"/>
      <c r="W96" s="55"/>
      <c r="X96" s="55"/>
      <c r="Y96" s="55"/>
      <c r="Z96" s="55"/>
      <c r="AA96" s="55"/>
      <c r="AB96" s="55"/>
      <c r="AC96" s="55"/>
      <c r="AD96" s="55"/>
      <c r="AE96" s="55"/>
      <c r="AF96" s="60"/>
    </row>
    <row r="97" spans="8:32" x14ac:dyDescent="0.65">
      <c r="H97" s="59"/>
      <c r="I97" s="55"/>
      <c r="J97" s="55"/>
      <c r="K97" s="55"/>
      <c r="L97" s="55"/>
      <c r="M97" s="55"/>
      <c r="N97" s="55"/>
      <c r="O97" s="55"/>
      <c r="P97" s="55"/>
      <c r="Q97" s="55"/>
      <c r="R97" s="55"/>
      <c r="S97" s="55"/>
      <c r="T97" s="55"/>
      <c r="U97" s="55"/>
      <c r="V97" s="55"/>
      <c r="W97" s="55"/>
      <c r="X97" s="55"/>
      <c r="Y97" s="55"/>
      <c r="Z97" s="55"/>
      <c r="AA97" s="55"/>
      <c r="AB97" s="55"/>
      <c r="AC97" s="55"/>
      <c r="AD97" s="55"/>
      <c r="AE97" s="55"/>
      <c r="AF97" s="60"/>
    </row>
    <row r="98" spans="8:32" x14ac:dyDescent="0.65">
      <c r="H98" s="59"/>
      <c r="I98" s="55"/>
      <c r="J98" s="55"/>
      <c r="K98" s="55"/>
      <c r="L98" s="55"/>
      <c r="M98" s="55"/>
      <c r="N98" s="55"/>
      <c r="O98" s="55"/>
      <c r="P98" s="55"/>
      <c r="Q98" s="55"/>
      <c r="R98" s="55"/>
      <c r="S98" s="55"/>
      <c r="T98" s="55"/>
      <c r="U98" s="55"/>
      <c r="V98" s="55"/>
      <c r="W98" s="55"/>
      <c r="X98" s="55"/>
      <c r="Y98" s="55"/>
      <c r="Z98" s="55"/>
      <c r="AA98" s="55"/>
      <c r="AB98" s="55"/>
      <c r="AC98" s="55"/>
      <c r="AD98" s="55"/>
      <c r="AE98" s="55"/>
      <c r="AF98" s="60"/>
    </row>
    <row r="99" spans="8:32" x14ac:dyDescent="0.65">
      <c r="H99" s="59"/>
      <c r="I99" s="55"/>
      <c r="J99" s="55"/>
      <c r="K99" s="55"/>
      <c r="L99" s="55"/>
      <c r="M99" s="55"/>
      <c r="N99" s="55"/>
      <c r="O99" s="55"/>
      <c r="P99" s="55"/>
      <c r="Q99" s="55"/>
      <c r="R99" s="55"/>
      <c r="S99" s="55"/>
      <c r="T99" s="55"/>
      <c r="U99" s="55"/>
      <c r="V99" s="55"/>
      <c r="W99" s="55"/>
      <c r="X99" s="55"/>
      <c r="Y99" s="55"/>
      <c r="Z99" s="55"/>
      <c r="AA99" s="55"/>
      <c r="AB99" s="55"/>
      <c r="AC99" s="55"/>
      <c r="AD99" s="55"/>
      <c r="AE99" s="55"/>
      <c r="AF99" s="60"/>
    </row>
    <row r="100" spans="8:32" x14ac:dyDescent="0.65">
      <c r="H100" s="59"/>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60"/>
    </row>
    <row r="101" spans="8:32" x14ac:dyDescent="0.65">
      <c r="H101" s="59"/>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60"/>
    </row>
    <row r="102" spans="8:32" x14ac:dyDescent="0.65">
      <c r="H102" s="59"/>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60"/>
    </row>
    <row r="103" spans="8:32" x14ac:dyDescent="0.65">
      <c r="H103" s="59"/>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60"/>
    </row>
    <row r="104" spans="8:32" x14ac:dyDescent="0.65">
      <c r="H104" s="59"/>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60"/>
    </row>
    <row r="105" spans="8:32" x14ac:dyDescent="0.65">
      <c r="H105" s="59"/>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60"/>
    </row>
    <row r="106" spans="8:32" x14ac:dyDescent="0.65">
      <c r="H106" s="59"/>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60"/>
    </row>
    <row r="107" spans="8:32" x14ac:dyDescent="0.65">
      <c r="H107" s="59"/>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60"/>
    </row>
    <row r="108" spans="8:32" x14ac:dyDescent="0.65">
      <c r="H108" s="59"/>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60"/>
    </row>
    <row r="109" spans="8:32" x14ac:dyDescent="0.65">
      <c r="H109" s="59"/>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60"/>
    </row>
    <row r="110" spans="8:32" x14ac:dyDescent="0.65">
      <c r="H110" s="59"/>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60"/>
    </row>
    <row r="111" spans="8:32" x14ac:dyDescent="0.65">
      <c r="H111" s="59"/>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60"/>
    </row>
    <row r="112" spans="8:32" x14ac:dyDescent="0.65">
      <c r="H112" s="61"/>
      <c r="I112" s="62"/>
      <c r="J112" s="62"/>
      <c r="K112" s="62"/>
      <c r="L112" s="62"/>
      <c r="M112" s="62"/>
      <c r="N112" s="62"/>
      <c r="O112" s="62"/>
      <c r="P112" s="62"/>
      <c r="Q112" s="62"/>
      <c r="R112" s="62"/>
      <c r="S112" s="62"/>
      <c r="T112" s="62"/>
      <c r="U112" s="62"/>
      <c r="V112" s="62"/>
      <c r="W112" s="62"/>
      <c r="X112" s="62"/>
      <c r="Y112" s="62"/>
      <c r="Z112" s="62"/>
      <c r="AA112" s="62"/>
      <c r="AB112" s="62"/>
      <c r="AC112" s="62"/>
      <c r="AD112" s="62"/>
      <c r="AE112" s="62"/>
      <c r="AF112" s="63"/>
    </row>
    <row r="113" spans="8:26" x14ac:dyDescent="0.65">
      <c r="H113" s="55"/>
      <c r="I113" s="55"/>
      <c r="J113" s="55"/>
      <c r="K113" s="55"/>
      <c r="L113" s="55"/>
      <c r="M113" s="55"/>
      <c r="N113" s="55"/>
      <c r="O113" s="55"/>
      <c r="P113" s="55"/>
      <c r="Q113" s="55"/>
      <c r="R113" s="55"/>
      <c r="S113" s="55"/>
      <c r="T113" s="55"/>
      <c r="U113" s="55"/>
      <c r="V113" s="55"/>
      <c r="W113" s="55"/>
      <c r="X113" s="55"/>
      <c r="Y113" s="55"/>
      <c r="Z113" s="55"/>
    </row>
    <row r="114" spans="8:26" x14ac:dyDescent="0.65">
      <c r="H114" s="55"/>
      <c r="I114" s="55"/>
      <c r="J114" s="55"/>
      <c r="K114" s="55"/>
      <c r="L114" s="55"/>
      <c r="M114" s="55"/>
      <c r="N114" s="55"/>
      <c r="O114" s="55"/>
      <c r="P114" s="55"/>
      <c r="Q114" s="55"/>
      <c r="R114" s="55"/>
      <c r="S114" s="55"/>
      <c r="T114" s="55"/>
      <c r="U114" s="55"/>
      <c r="V114" s="55"/>
      <c r="W114" s="55"/>
      <c r="X114" s="55"/>
      <c r="Y114" s="55"/>
      <c r="Z114" s="55"/>
    </row>
    <row r="115" spans="8:26" x14ac:dyDescent="0.65">
      <c r="H115" s="55"/>
      <c r="I115" s="55"/>
      <c r="J115" s="55"/>
      <c r="K115" s="55"/>
      <c r="L115" s="55"/>
      <c r="M115" s="55"/>
      <c r="N115" s="55"/>
      <c r="O115" s="55"/>
      <c r="P115" s="55"/>
      <c r="Q115" s="55"/>
      <c r="R115" s="55"/>
      <c r="S115" s="55"/>
      <c r="T115" s="55"/>
      <c r="U115" s="55"/>
      <c r="V115" s="55"/>
      <c r="W115" s="55"/>
      <c r="X115" s="55"/>
      <c r="Y115" s="55"/>
      <c r="Z115" s="55"/>
    </row>
    <row r="116" spans="8:26" x14ac:dyDescent="0.65">
      <c r="H116" s="55"/>
      <c r="I116" s="55"/>
      <c r="J116" s="55"/>
      <c r="K116" s="55"/>
      <c r="L116" s="55"/>
      <c r="M116" s="55"/>
      <c r="N116" s="55"/>
      <c r="O116" s="55"/>
      <c r="P116" s="55"/>
      <c r="Q116" s="55"/>
      <c r="R116" s="55"/>
      <c r="S116" s="55"/>
      <c r="T116" s="55"/>
      <c r="U116" s="55"/>
      <c r="V116" s="55"/>
      <c r="W116" s="55"/>
      <c r="X116" s="55"/>
      <c r="Y116" s="55"/>
      <c r="Z116" s="55"/>
    </row>
    <row r="117" spans="8:26" x14ac:dyDescent="0.65">
      <c r="H117" s="55"/>
      <c r="I117" s="55"/>
      <c r="J117" s="55"/>
      <c r="K117" s="55"/>
      <c r="L117" s="55"/>
      <c r="M117" s="55"/>
      <c r="N117" s="55"/>
      <c r="O117" s="55"/>
      <c r="P117" s="55"/>
      <c r="Q117" s="55"/>
      <c r="R117" s="55"/>
      <c r="S117" s="55"/>
      <c r="T117" s="55"/>
      <c r="U117" s="55"/>
      <c r="V117" s="55"/>
      <c r="W117" s="55"/>
      <c r="X117" s="55"/>
      <c r="Y117" s="55"/>
      <c r="Z117" s="55"/>
    </row>
    <row r="118" spans="8:26" x14ac:dyDescent="0.65">
      <c r="H118" s="55"/>
      <c r="I118" s="55"/>
      <c r="J118" s="55"/>
      <c r="K118" s="55"/>
      <c r="L118" s="55"/>
      <c r="M118" s="55"/>
      <c r="N118" s="55"/>
      <c r="O118" s="55"/>
      <c r="P118" s="55"/>
      <c r="Q118" s="55"/>
      <c r="R118" s="55"/>
      <c r="S118" s="55"/>
      <c r="T118" s="55"/>
      <c r="U118" s="55"/>
      <c r="V118" s="55"/>
      <c r="W118" s="55"/>
      <c r="X118" s="55"/>
      <c r="Y118" s="55"/>
      <c r="Z118" s="55"/>
    </row>
    <row r="119" spans="8:26" x14ac:dyDescent="0.65">
      <c r="H119" s="55"/>
      <c r="I119" s="55"/>
      <c r="J119" s="55"/>
      <c r="K119" s="55"/>
      <c r="L119" s="55"/>
      <c r="M119" s="55"/>
      <c r="N119" s="55"/>
      <c r="O119" s="55"/>
      <c r="P119" s="55"/>
      <c r="Q119" s="55"/>
      <c r="R119" s="55"/>
      <c r="S119" s="55"/>
      <c r="T119" s="55"/>
      <c r="U119" s="55"/>
      <c r="V119" s="55"/>
      <c r="W119" s="55"/>
      <c r="X119" s="55"/>
      <c r="Y119" s="55"/>
      <c r="Z119" s="55"/>
    </row>
    <row r="120" spans="8:26" x14ac:dyDescent="0.65">
      <c r="H120" s="55"/>
      <c r="I120" s="55"/>
      <c r="J120" s="55"/>
      <c r="K120" s="55"/>
      <c r="L120" s="55"/>
      <c r="M120" s="55"/>
      <c r="N120" s="55"/>
      <c r="O120" s="55"/>
      <c r="P120" s="55"/>
      <c r="Q120" s="55"/>
      <c r="R120" s="55"/>
      <c r="S120" s="55"/>
      <c r="T120" s="55"/>
      <c r="U120" s="55"/>
      <c r="V120" s="55"/>
      <c r="W120" s="55"/>
      <c r="X120" s="55"/>
      <c r="Y120" s="55"/>
      <c r="Z120" s="55"/>
    </row>
    <row r="121" spans="8:26" x14ac:dyDescent="0.65">
      <c r="H121" s="55"/>
      <c r="I121" s="55"/>
      <c r="J121" s="55"/>
      <c r="K121" s="55"/>
      <c r="L121" s="55"/>
      <c r="M121" s="55"/>
      <c r="N121" s="55"/>
      <c r="O121" s="55"/>
      <c r="P121" s="55"/>
      <c r="Q121" s="55"/>
      <c r="R121" s="55"/>
      <c r="S121" s="55"/>
      <c r="T121" s="55"/>
      <c r="U121" s="55"/>
      <c r="V121" s="55"/>
      <c r="W121" s="55"/>
      <c r="X121" s="55"/>
      <c r="Y121" s="55"/>
      <c r="Z121" s="55"/>
    </row>
    <row r="122" spans="8:26" x14ac:dyDescent="0.65">
      <c r="H122" s="55"/>
      <c r="I122" s="55"/>
      <c r="J122" s="55"/>
      <c r="K122" s="55"/>
      <c r="L122" s="55"/>
      <c r="M122" s="55"/>
      <c r="N122" s="55"/>
      <c r="O122" s="55"/>
      <c r="P122" s="55"/>
      <c r="Q122" s="55"/>
      <c r="R122" s="55"/>
      <c r="S122" s="55"/>
      <c r="T122" s="55"/>
      <c r="U122" s="55"/>
      <c r="V122" s="55"/>
      <c r="W122" s="55"/>
      <c r="X122" s="55"/>
      <c r="Y122" s="55"/>
      <c r="Z122" s="55"/>
    </row>
    <row r="123" spans="8:26" x14ac:dyDescent="0.65">
      <c r="H123" s="55"/>
      <c r="I123" s="55"/>
      <c r="J123" s="55"/>
      <c r="K123" s="55"/>
      <c r="L123" s="55"/>
      <c r="M123" s="55"/>
      <c r="N123" s="55"/>
      <c r="O123" s="55"/>
      <c r="P123" s="55"/>
      <c r="Q123" s="55"/>
      <c r="R123" s="55"/>
      <c r="S123" s="55"/>
      <c r="T123" s="55"/>
      <c r="U123" s="55"/>
      <c r="V123" s="55"/>
      <c r="W123" s="55"/>
      <c r="X123" s="55"/>
      <c r="Y123" s="55"/>
      <c r="Z123" s="55"/>
    </row>
    <row r="124" spans="8:26" x14ac:dyDescent="0.65">
      <c r="H124" s="55"/>
      <c r="I124" s="55"/>
      <c r="J124" s="55"/>
      <c r="K124" s="55"/>
      <c r="L124" s="55"/>
      <c r="M124" s="55"/>
      <c r="N124" s="55"/>
      <c r="O124" s="55"/>
      <c r="P124" s="55"/>
      <c r="Q124" s="55"/>
      <c r="R124" s="55"/>
      <c r="S124" s="55"/>
      <c r="T124" s="55"/>
      <c r="U124" s="55"/>
      <c r="V124" s="55"/>
      <c r="W124" s="55"/>
      <c r="X124" s="55"/>
      <c r="Y124" s="55"/>
      <c r="Z124" s="55"/>
    </row>
  </sheetData>
  <mergeCells count="9">
    <mergeCell ref="B4:E4"/>
    <mergeCell ref="B14:E14"/>
    <mergeCell ref="B22:E22"/>
    <mergeCell ref="A1:E1"/>
    <mergeCell ref="A2:A3"/>
    <mergeCell ref="B2:B3"/>
    <mergeCell ref="C2:C3"/>
    <mergeCell ref="D2:D3"/>
    <mergeCell ref="E2:E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Abstract</vt:lpstr>
      <vt:lpstr>Summary</vt:lpstr>
      <vt:lpstr>Measurement Sheet</vt:lpstr>
      <vt:lpstr>calculation</vt:lpstr>
      <vt:lpstr>'Measurement Sheet'!Print_Area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Avinash Jain</dc:creator>
  <cp:lastModifiedBy>Vinay Jindal</cp:lastModifiedBy>
  <cp:lastPrinted>2026-02-24T12:45:58Z</cp:lastPrinted>
  <dcterms:created xsi:type="dcterms:W3CDTF">2015-06-05T18:17:20Z</dcterms:created>
  <dcterms:modified xsi:type="dcterms:W3CDTF">2026-09-14T13:51:40Z</dcterms:modified>
</cp:coreProperties>
</file>